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55" activeTab="0"/>
  </bookViews>
  <sheets>
    <sheet name="01_Plan" sheetId="1" r:id="rId1"/>
    <sheet name="02_Anniv" sheetId="2" r:id="rId2"/>
    <sheet name="03_Shopping List" sheetId="3" r:id="rId3"/>
    <sheet name="04_Next_1" sheetId="4" r:id="rId4"/>
  </sheets>
  <definedNames/>
  <calcPr fullCalcOnLoad="1"/>
</workbook>
</file>

<file path=xl/sharedStrings.xml><?xml version="1.0" encoding="utf-8"?>
<sst xmlns="http://schemas.openxmlformats.org/spreadsheetml/2006/main" count="558" uniqueCount="318">
  <si>
    <t>Index</t>
  </si>
  <si>
    <t>= NOW()</t>
  </si>
  <si>
    <t>=days in month</t>
  </si>
  <si>
    <t>=first day of month</t>
  </si>
  <si>
    <t>Date &amp; Time Entered</t>
  </si>
  <si>
    <t>Task_01</t>
  </si>
  <si>
    <t>Task_02</t>
  </si>
  <si>
    <t>Task_03</t>
  </si>
  <si>
    <t>Task_04</t>
  </si>
  <si>
    <t>Task_05</t>
  </si>
  <si>
    <t>Time days</t>
  </si>
  <si>
    <t>Freq days</t>
  </si>
  <si>
    <t>Wk day</t>
  </si>
  <si>
    <t>Complete_By</t>
  </si>
  <si>
    <t>% Comp</t>
  </si>
  <si>
    <t>Where</t>
  </si>
  <si>
    <t>Task Details</t>
  </si>
  <si>
    <t>Anniv. Date</t>
  </si>
  <si>
    <t>Work</t>
  </si>
  <si>
    <t>Home</t>
  </si>
  <si>
    <t>Anniv.</t>
  </si>
  <si>
    <t>Call</t>
  </si>
  <si>
    <t>Visit</t>
  </si>
  <si>
    <t>Write</t>
  </si>
  <si>
    <t>Review</t>
  </si>
  <si>
    <t>Auth'se</t>
  </si>
  <si>
    <t>Skype</t>
  </si>
  <si>
    <t>E-mail</t>
  </si>
  <si>
    <t>Action</t>
  </si>
  <si>
    <t>Buy</t>
  </si>
  <si>
    <t>Anniv</t>
  </si>
  <si>
    <t>Do Not Sort this row</t>
  </si>
  <si>
    <t>Task ….</t>
  </si>
  <si>
    <t>51st International Eucharistic Congress – Start – Cebu</t>
  </si>
  <si>
    <r>
      <t>51</t>
    </r>
    <r>
      <rPr>
        <vertAlign val="superscript"/>
        <sz val="9"/>
        <rFont val="Arial"/>
        <family val="2"/>
      </rPr>
      <t>st</t>
    </r>
    <r>
      <rPr>
        <sz val="9"/>
        <rFont val="Arial"/>
        <family val="2"/>
      </rPr>
      <t xml:space="preserve"> International Eucharistic Congress – End Cebu</t>
    </r>
  </si>
  <si>
    <t xml:space="preserve"> </t>
  </si>
  <si>
    <t>Ash Wednesday</t>
  </si>
  <si>
    <t>Now</t>
  </si>
  <si>
    <t>Bin – Bottles &amp; Papers</t>
  </si>
  <si>
    <t>Demonstrates Fortnightly Event</t>
  </si>
  <si>
    <t>Train – Fri</t>
  </si>
  <si>
    <t>Demonstrates Weekly Event</t>
  </si>
  <si>
    <t>Train – Mon</t>
  </si>
  <si>
    <t>Bin – Black</t>
  </si>
  <si>
    <t>Train – Wed</t>
  </si>
  <si>
    <t>Project 4 Task 1</t>
  </si>
  <si>
    <t>Project 4 Task 2</t>
  </si>
  <si>
    <t>Bin – Green</t>
  </si>
  <si>
    <t>RH Maundy Thursday</t>
  </si>
  <si>
    <t>Blank Row</t>
  </si>
  <si>
    <t>Project 4 Task 3</t>
  </si>
  <si>
    <t>RH. Good Friday</t>
  </si>
  <si>
    <t>American Landing Anniversary</t>
  </si>
  <si>
    <t>Project 4 Task 4</t>
  </si>
  <si>
    <t>Black Saturday (Special Non Working Day)</t>
  </si>
  <si>
    <t>Project 2 – List of items to be done “sorted by minutes”</t>
  </si>
  <si>
    <t>Project 2 Task 2</t>
  </si>
  <si>
    <t>Project 2 Task 3</t>
  </si>
  <si>
    <t>Project 2 Task 4</t>
  </si>
  <si>
    <t>Project 2 Task 5</t>
  </si>
  <si>
    <t xml:space="preserve">Task … </t>
  </si>
  <si>
    <t>Arrange Dental Check Ups</t>
  </si>
  <si>
    <t>RH. Araw ng Kagitingan Day of Valour</t>
  </si>
  <si>
    <t>Project 4 Task 5</t>
  </si>
  <si>
    <t>RH. Labour Day</t>
  </si>
  <si>
    <t>Project 4 Task 6</t>
  </si>
  <si>
    <t>RH. Independence Day</t>
  </si>
  <si>
    <t>Arrange Eye Examinations</t>
  </si>
  <si>
    <t>Eid Al Fitr (Ramadan)</t>
  </si>
  <si>
    <t>Cebu Province Charter Day (Special Non Working Day – Cebu)</t>
  </si>
  <si>
    <t>Project 4 Task 7</t>
  </si>
  <si>
    <t>Talisay City Founding - 2nd Week Aug Week Long</t>
  </si>
  <si>
    <t>Ninoy Aquino Day (Special Non Working Day)</t>
  </si>
  <si>
    <t>RH. National Heroes Day (Last Monday Aug.)</t>
  </si>
  <si>
    <t>Osmena Day (Special Non Working Day – Cebu)</t>
  </si>
  <si>
    <t>Eid Al Adha</t>
  </si>
  <si>
    <t>Talisay – Halad St Teresa de Avila (14 &amp; 15)</t>
  </si>
  <si>
    <t>Additional Special Non Working Day</t>
  </si>
  <si>
    <t>All Saints Day (Special Non Working Day)</t>
  </si>
  <si>
    <t>Lapu Lapu St Nuestra Senora (21 &amp; 22)</t>
  </si>
  <si>
    <t>RH. Bonafacio Day</t>
  </si>
  <si>
    <t>RH. Xmas Day (SM Open 12:00 – 20:00)</t>
  </si>
  <si>
    <t>RH. Rizal Day</t>
  </si>
  <si>
    <t>Last Day of Year (Special Non Working Day)</t>
  </si>
  <si>
    <t>RH. New Year's Day (SM Closed )</t>
  </si>
  <si>
    <t>Sinulog Start</t>
  </si>
  <si>
    <t>New Year</t>
  </si>
  <si>
    <t>New Year – The World Over</t>
  </si>
  <si>
    <t>Cebu City Marathon</t>
  </si>
  <si>
    <t>Talisay City Charter Day</t>
  </si>
  <si>
    <t>Fluvial Procession</t>
  </si>
  <si>
    <t>Sinulog Grand Parade</t>
  </si>
  <si>
    <t>Cebu City Triathlon</t>
  </si>
  <si>
    <t>EDSA Revolution Anniv.</t>
  </si>
  <si>
    <t>Last line to be sorted</t>
  </si>
  <si>
    <t>Sample Rows</t>
  </si>
  <si>
    <t>Days Later</t>
  </si>
  <si>
    <t>Black - Sat &amp; Sun</t>
  </si>
  <si>
    <t>Monthly</t>
  </si>
  <si>
    <t>Red – Mon – Fri</t>
  </si>
  <si>
    <t>Black – Mon – Fri – Easiest if all like this as simpler to copy all up/down column</t>
  </si>
  <si>
    <t>Red – Sat &amp; Sun – Easiest if all like this</t>
  </si>
  <si>
    <t>Dependant Dates</t>
  </si>
  <si>
    <t>^^^^^^^</t>
  </si>
  <si>
    <t>Project 1</t>
  </si>
  <si>
    <t>Waiting before revising date</t>
  </si>
  <si>
    <t>Project 1 Task 2</t>
  </si>
  <si>
    <t>Project 1 Completion</t>
  </si>
  <si>
    <t>Sinulog Start – First Sunday in January?  03-Jan-2016</t>
  </si>
  <si>
    <t>Cebu City Marathon 03:00  SRP Contra Flow 00:00 -12:00 10-Jan-2016 Sun</t>
  </si>
  <si>
    <t>Fluvial Procession 06:00 -09:00 traffic until say 12:00 16-Jan-2016 Sat</t>
  </si>
  <si>
    <t>Sinulog Grand Parade 09:00 until ?15:00? Fireworks 24:00 17-Jan-2016 Sun</t>
  </si>
  <si>
    <r>
      <t>Cebu City Triathlon 06:00 – say 15:00</t>
    </r>
    <r>
      <rPr>
        <b/>
        <sz val="9"/>
        <rFont val="Arial"/>
        <family val="2"/>
      </rPr>
      <t xml:space="preserve"> SRP road closed  24-Jan-2106</t>
    </r>
  </si>
  <si>
    <t>I find it is easiest to select from the bottom up and include a few rows above now(). And sort on Column Y</t>
  </si>
  <si>
    <t xml:space="preserve"> DO NOT SORT ANY YELLOW ROW ABOVE NOW() - the RED “NOW row i.e. Not rows 1 – 6</t>
  </si>
  <si>
    <t>The date-time format, DD-MMM-YYYY hh:mm  DDD, has been used to simplify the sort to selecting Column Y</t>
  </si>
  <si>
    <t>To start your own plan delete entire rows 7 -14 above the red – below the yellow lines</t>
  </si>
  <si>
    <t>Rows 7-14 are just to show how plan will look in due course.</t>
  </si>
  <si>
    <t xml:space="preserve">Priorities can be used as required &amp;/or used to group items </t>
  </si>
  <si>
    <t>Rows from 01_Plan, 02_Anniversary &amp; 03_Shopping_List can be copied from sheet to sheet &amp; sorted on Column Y</t>
  </si>
  <si>
    <t>For Partners, or Work Groups rows from individual sheets from each B$1_Y plan can be copied from sheet to sheet</t>
  </si>
  <si>
    <t>If additional columns are required after “un-hiding” columns currently hidden agree on which column is to be the new “column Y” and make all sheets match this for ease of use.</t>
  </si>
  <si>
    <t>It is easier just to use “Work” , rows 5 &amp; 6, to colour Sat &amp; Sun Red than using “Home”, rows 3 &amp;4 – but the option is there</t>
  </si>
  <si>
    <t>Public Holidays maybe best on another Sheet 04_Public_Hol or put in 02_Anniv</t>
  </si>
  <si>
    <t>The different colours for Philippines holidays are for National, Cebu, Lapu-Lapu &amp; Talisay. A similar system could be used in other countries.</t>
  </si>
  <si>
    <t>For printed task lists  PDF's can be printed of columns  X to AC</t>
  </si>
  <si>
    <r>
      <t xml:space="preserve">I use PDF Creator,  it prints </t>
    </r>
    <r>
      <rPr>
        <b/>
        <sz val="9"/>
        <rFont val="Arial"/>
        <family val="2"/>
      </rPr>
      <t>everything</t>
    </r>
    <r>
      <rPr>
        <sz val="9"/>
        <rFont val="Arial"/>
        <family val="2"/>
      </rPr>
      <t xml:space="preserve">  :-), from –</t>
    </r>
  </si>
  <si>
    <t>http://www.pdfforge.org/</t>
  </si>
  <si>
    <t>In the above example the Training on Mon, Wed &amp; Fri only show on the current week, but automatically repeat after “now()” the current time</t>
  </si>
  <si>
    <t>Similarly for the “Bin “ tasks</t>
  </si>
  <si>
    <t>I find it best to break down tasks further if they are not 100% complete after now()</t>
  </si>
  <si>
    <t>i.e. they are above the red row</t>
  </si>
  <si>
    <t>e.g.</t>
  </si>
  <si>
    <t>Read pages 1- 100 of report/book XX</t>
  </si>
  <si>
    <t>if only read 25 pages set pages as 25 and 100 complete and insert an additional row with new target date. It is the truth :-)</t>
  </si>
  <si>
    <t>Read pages 1- 25 of report/book XX</t>
  </si>
  <si>
    <t>100%'</t>
  </si>
  <si>
    <t>Read pages 26- 100 of  report/book XX</t>
  </si>
  <si>
    <t>The easiest way to manage the data is to “Save As yyyymm_Plan B$1_Y_01” on a monthly basis and THEN delete the rows not required on the active sheet</t>
  </si>
  <si>
    <t>It may be best to keep at least one months completed items to save opening previously archived sheets to view recent completed tasks.</t>
  </si>
  <si>
    <t>On my web search I did not find “a planning spreadsheet” and these are my thoughts to date and solution.</t>
  </si>
  <si>
    <t>The blue cells are the suggested cursor locations when “freezing” the rows and columns.</t>
  </si>
  <si>
    <t>Supplied frozen showing only rows 12 – 14 and columns A &amp; B</t>
  </si>
  <si>
    <t>Using the sheet I have found it easier to manage projects with varying dates by grouping them below the sample rows</t>
  </si>
  <si>
    <t>The “project are referenced by “Y$nnn”where nnn is the row number in the “projects area</t>
  </si>
  <si>
    <t>The sample rows have also been moved below the main area to be sorted</t>
  </si>
  <si>
    <t>The numbers in column AB are reference number for the project tasks</t>
  </si>
  <si>
    <t>In use it has been found easiest to only use the “black – Mon = Fri &amp; red Sat &amp; Sun”</t>
  </si>
  <si>
    <t>Feel free to pass on as you wish.  - - - Copyleft (L) Willim, 16-Dec-2015</t>
  </si>
  <si>
    <t>=NOW()</t>
  </si>
  <si>
    <t>Prio</t>
  </si>
  <si>
    <t>Details</t>
  </si>
  <si>
    <t>d. F_12</t>
  </si>
  <si>
    <t>M_10 Moved House</t>
  </si>
  <si>
    <t>m. M_11 &amp; F_10</t>
  </si>
  <si>
    <t xml:space="preserve">  Next  Year</t>
  </si>
  <si>
    <t>b. M_10</t>
  </si>
  <si>
    <t>^^^ Insert ^^^  Rows ^^^ for ^^^ known dates ^^^  above ^^^ here ^^^ - see below</t>
  </si>
  <si>
    <t>b. M_12</t>
  </si>
  <si>
    <t>b. F_14</t>
  </si>
  <si>
    <t>d. M_12</t>
  </si>
  <si>
    <t>Use 01-Jan-1910 as reminders for Names/Events to be set</t>
  </si>
  <si>
    <t>Set dd-mmm if year unknown – not many 106 or 107 year old people</t>
  </si>
  <si>
    <t>The seconds have been set, 58 &amp; 02, in the blank rows to keep the “unkown dates” group together should it become sorted</t>
  </si>
  <si>
    <t>Select from bottom of known anniversaries up to now() Red row and sort on column Y</t>
  </si>
  <si>
    <t>Set hours and min as required in Column B to to match dates in Column Y</t>
  </si>
  <si>
    <t>Sample Row</t>
  </si>
  <si>
    <t>Sample Row →</t>
  </si>
  <si>
    <t>kg</t>
  </si>
  <si>
    <t>Set Day by Start Date</t>
  </si>
  <si>
    <t>Days</t>
  </si>
  <si>
    <t>Area</t>
  </si>
  <si>
    <t>Item</t>
  </si>
  <si>
    <t>Amount</t>
  </si>
  <si>
    <t>Unit</t>
  </si>
  <si>
    <t>cost/unit</t>
  </si>
  <si>
    <t>Cost</t>
  </si>
  <si>
    <t>Receipt</t>
  </si>
  <si>
    <t>set time hh  to match Shop</t>
  </si>
  <si>
    <t>Aisle</t>
  </si>
  <si>
    <t>to go</t>
  </si>
  <si>
    <t>Pkg</t>
  </si>
  <si>
    <t>set time mm to match aisle</t>
  </si>
  <si>
    <t>known</t>
  </si>
  <si>
    <t>Shop_3</t>
  </si>
  <si>
    <t>Birthday Gift</t>
  </si>
  <si>
    <t>Shop_4</t>
  </si>
  <si>
    <t>Shop_1</t>
  </si>
  <si>
    <t>Blank row</t>
  </si>
  <si>
    <t>Bottle</t>
  </si>
  <si>
    <t>Mayonaise</t>
  </si>
  <si>
    <t>UFC Ketchup</t>
  </si>
  <si>
    <t>Bread</t>
  </si>
  <si>
    <t>Wholemeal Buns</t>
  </si>
  <si>
    <t>Wholemeal Loaf Thk</t>
  </si>
  <si>
    <t>Fresh</t>
  </si>
  <si>
    <t>Brown Rice</t>
  </si>
  <si>
    <t>Eggs</t>
  </si>
  <si>
    <t>SM/Rob</t>
  </si>
  <si>
    <t>Frozen</t>
  </si>
  <si>
    <t>Burgers</t>
  </si>
  <si>
    <t>SM</t>
  </si>
  <si>
    <t>Mixed Veg</t>
  </si>
  <si>
    <t>Check Costs</t>
  </si>
  <si>
    <t>Peas</t>
  </si>
  <si>
    <t>Pizza</t>
  </si>
  <si>
    <t>Fru &amp; Veg</t>
  </si>
  <si>
    <t>Carrots</t>
  </si>
  <si>
    <t>Ginger</t>
  </si>
  <si>
    <t>Lettuce</t>
  </si>
  <si>
    <t>Onions</t>
  </si>
  <si>
    <t>Potatoes</t>
  </si>
  <si>
    <t>Spring Onions</t>
  </si>
  <si>
    <t>Fruit &amp; V</t>
  </si>
  <si>
    <t>Apples</t>
  </si>
  <si>
    <t>Bananas</t>
  </si>
  <si>
    <t>Durian</t>
  </si>
  <si>
    <t>Grapes</t>
  </si>
  <si>
    <t>Melon</t>
  </si>
  <si>
    <t>Oranges</t>
  </si>
  <si>
    <t>Pineapple</t>
  </si>
  <si>
    <t>Tangerine</t>
  </si>
  <si>
    <t>Import</t>
  </si>
  <si>
    <t>Doritos</t>
  </si>
  <si>
    <t>Pringles</t>
  </si>
  <si>
    <t>M &amp; Fish</t>
  </si>
  <si>
    <t>Bangus</t>
  </si>
  <si>
    <t>Dory</t>
  </si>
  <si>
    <t>Tuna</t>
  </si>
  <si>
    <t>Meat &amp; F</t>
  </si>
  <si>
    <t>Beef Liver</t>
  </si>
  <si>
    <t>Beef Mince</t>
  </si>
  <si>
    <t>Beef Steak</t>
  </si>
  <si>
    <t>Chicken Breast</t>
  </si>
  <si>
    <t>Chicken Liver</t>
  </si>
  <si>
    <t>Med</t>
  </si>
  <si>
    <t>Chinese Med Rub</t>
  </si>
  <si>
    <t>Plasters</t>
  </si>
  <si>
    <t>Rose Ph</t>
  </si>
  <si>
    <t>Tablets</t>
  </si>
  <si>
    <t>Packet</t>
  </si>
  <si>
    <t>Corn Flour</t>
  </si>
  <si>
    <t>Flour</t>
  </si>
  <si>
    <t xml:space="preserve">Green Tea </t>
  </si>
  <si>
    <t>Nuts Cashew</t>
  </si>
  <si>
    <t>Nuts Peanuts</t>
  </si>
  <si>
    <t>Pasta Macaroni</t>
  </si>
  <si>
    <t>Pasta Noodles</t>
  </si>
  <si>
    <t>Pasta Spaghetti</t>
  </si>
  <si>
    <t>Pepper – Black</t>
  </si>
  <si>
    <t>Salt</t>
  </si>
  <si>
    <t>Ref</t>
  </si>
  <si>
    <t>Cheese</t>
  </si>
  <si>
    <t>Cheese Spread</t>
  </si>
  <si>
    <t>Yoghurt</t>
  </si>
  <si>
    <t>Ref Dr</t>
  </si>
  <si>
    <t>Blue 7</t>
  </si>
  <si>
    <t>Orange Juice</t>
  </si>
  <si>
    <t>Pocari</t>
  </si>
  <si>
    <t>Sprite</t>
  </si>
  <si>
    <t>Snacks</t>
  </si>
  <si>
    <t>Corn &amp; Peas</t>
  </si>
  <si>
    <t>Dried Mango Chips</t>
  </si>
  <si>
    <t>Soap 1</t>
  </si>
  <si>
    <t>Brush</t>
  </si>
  <si>
    <t>Fab Conditioner</t>
  </si>
  <si>
    <t>Pads</t>
  </si>
  <si>
    <t>Paper Towels</t>
  </si>
  <si>
    <t>Gais HW</t>
  </si>
  <si>
    <t>Rubber Gloves</t>
  </si>
  <si>
    <t>Toilet Roll</t>
  </si>
  <si>
    <t>Washing Powder – Ariel</t>
  </si>
  <si>
    <t>Washing Up Liquid</t>
  </si>
  <si>
    <t>Soap 2</t>
  </si>
  <si>
    <t>Eyeliner Pencil</t>
  </si>
  <si>
    <t>Hair Conditioner</t>
  </si>
  <si>
    <t>Hand Cream</t>
  </si>
  <si>
    <t>Liquid Soap W</t>
  </si>
  <si>
    <t>Razors – Triple Blade?</t>
  </si>
  <si>
    <t>Shampoo</t>
  </si>
  <si>
    <t>Soap F</t>
  </si>
  <si>
    <t>Tooth Paste</t>
  </si>
  <si>
    <t>Tooth Picks</t>
  </si>
  <si>
    <t>Soap 3</t>
  </si>
  <si>
    <t>Cotton Buds</t>
  </si>
  <si>
    <t>Cotton Pads</t>
  </si>
  <si>
    <t>Nail Polish</t>
  </si>
  <si>
    <t>Sun Block SPF 30+</t>
  </si>
  <si>
    <t>Wat/SM</t>
  </si>
  <si>
    <t>Soap 4</t>
  </si>
  <si>
    <t>Toothbrush Heads</t>
  </si>
  <si>
    <t>Tin</t>
  </si>
  <si>
    <t>Beans</t>
  </si>
  <si>
    <t>Corned Beef</t>
  </si>
  <si>
    <t>Pilchards</t>
  </si>
  <si>
    <t>After setting up and changing days and frequencies the table may look more like this</t>
  </si>
  <si>
    <t>Electric Bill</t>
  </si>
  <si>
    <t>Chicken</t>
  </si>
  <si>
    <t>Greens</t>
  </si>
  <si>
    <t>Rice</t>
  </si>
  <si>
    <t>sack 10kg</t>
  </si>
  <si>
    <t>nr</t>
  </si>
  <si>
    <t>Shop_2</t>
  </si>
  <si>
    <t>g</t>
  </si>
  <si>
    <t>500ml</t>
  </si>
  <si>
    <t>Coca Cola</t>
  </si>
  <si>
    <t>1 litre</t>
  </si>
  <si>
    <t>Pepsi</t>
  </si>
  <si>
    <t>2 litre</t>
  </si>
  <si>
    <t>Phone Bill</t>
  </si>
  <si>
    <t>Emter Items</t>
  </si>
  <si>
    <t>Enter date to set ”day” - before now () i.e. Cell B1</t>
  </si>
  <si>
    <t xml:space="preserve">Frequency start off as weekly, 7, any number of days  0.001 (1minute) – 36525+ (100* years +) is valid </t>
  </si>
  <si>
    <t>The above are the only required details</t>
  </si>
  <si>
    <t>Enter Shop</t>
  </si>
  <si>
    <t>Enter Aisle</t>
  </si>
  <si>
    <t>If hh is set as shop &amp; mm as aisle only need to sort on column G</t>
  </si>
  <si>
    <t>Select from bottom up to now() Red row and sort on column Y</t>
  </si>
</sst>
</file>

<file path=xl/styles.xml><?xml version="1.0" encoding="utf-8"?>
<styleSheet xmlns="http://schemas.openxmlformats.org/spreadsheetml/2006/main">
  <numFmts count="13">
    <numFmt numFmtId="164" formatCode="GENERAL"/>
    <numFmt numFmtId="165" formatCode="DD\-MMM\-YYYY\ HH:MM\ DDD"/>
    <numFmt numFmtId="166" formatCode="DDD"/>
    <numFmt numFmtId="167" formatCode="0"/>
    <numFmt numFmtId="168" formatCode="#,##0.00;[RED]\-#,##0.00"/>
    <numFmt numFmtId="169" formatCode="HH"/>
    <numFmt numFmtId="170" formatCode="MM"/>
    <numFmt numFmtId="171" formatCode="MMM"/>
    <numFmt numFmtId="172" formatCode="YYYY"/>
    <numFmt numFmtId="173" formatCode="DD"/>
    <numFmt numFmtId="174" formatCode="0.00"/>
    <numFmt numFmtId="175" formatCode="000"/>
    <numFmt numFmtId="176" formatCode="#"/>
  </numFmts>
  <fonts count="6"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sz val="9"/>
      <color indexed="8"/>
      <name val="Arial"/>
      <family val="2"/>
    </font>
    <font>
      <sz val="9"/>
      <color indexed="53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0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1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1" fillId="0" borderId="0" xfId="0" applyNumberFormat="1" applyFont="1" applyAlignment="1">
      <alignment horizontal="center"/>
    </xf>
    <xf numFmtId="166" fontId="1" fillId="0" borderId="0" xfId="0" applyNumberFormat="1" applyFont="1" applyAlignment="1">
      <alignment/>
    </xf>
    <xf numFmtId="167" fontId="1" fillId="0" borderId="0" xfId="0" applyNumberFormat="1" applyFont="1" applyAlignment="1">
      <alignment/>
    </xf>
    <xf numFmtId="168" fontId="1" fillId="0" borderId="0" xfId="0" applyNumberFormat="1" applyFont="1" applyAlignment="1">
      <alignment/>
    </xf>
    <xf numFmtId="164" fontId="1" fillId="2" borderId="0" xfId="0" applyFont="1" applyFill="1" applyAlignment="1">
      <alignment/>
    </xf>
    <xf numFmtId="164" fontId="2" fillId="2" borderId="0" xfId="0" applyFont="1" applyFill="1" applyAlignment="1">
      <alignment/>
    </xf>
    <xf numFmtId="165" fontId="2" fillId="2" borderId="0" xfId="0" applyNumberFormat="1" applyFont="1" applyFill="1" applyAlignment="1">
      <alignment horizontal="center"/>
    </xf>
    <xf numFmtId="166" fontId="2" fillId="2" borderId="0" xfId="0" applyNumberFormat="1" applyFont="1" applyFill="1" applyAlignment="1">
      <alignment/>
    </xf>
    <xf numFmtId="164" fontId="2" fillId="2" borderId="0" xfId="0" applyNumberFormat="1" applyFont="1" applyFill="1" applyAlignment="1">
      <alignment/>
    </xf>
    <xf numFmtId="167" fontId="2" fillId="2" borderId="0" xfId="0" applyNumberFormat="1" applyFont="1" applyFill="1" applyAlignment="1">
      <alignment/>
    </xf>
    <xf numFmtId="169" fontId="2" fillId="2" borderId="0" xfId="0" applyNumberFormat="1" applyFont="1" applyFill="1" applyAlignment="1">
      <alignment/>
    </xf>
    <xf numFmtId="170" fontId="2" fillId="2" borderId="0" xfId="0" applyNumberFormat="1" applyFont="1" applyFill="1" applyAlignment="1">
      <alignment/>
    </xf>
    <xf numFmtId="168" fontId="2" fillId="2" borderId="0" xfId="0" applyNumberFormat="1" applyFont="1" applyFill="1" applyAlignment="1">
      <alignment/>
    </xf>
    <xf numFmtId="165" fontId="2" fillId="3" borderId="0" xfId="0" applyNumberFormat="1" applyFont="1" applyFill="1" applyAlignment="1">
      <alignment horizontal="center"/>
    </xf>
    <xf numFmtId="165" fontId="2" fillId="4" borderId="0" xfId="0" applyNumberFormat="1" applyFont="1" applyFill="1" applyAlignment="1">
      <alignment horizontal="center"/>
    </xf>
    <xf numFmtId="166" fontId="2" fillId="4" borderId="0" xfId="0" applyNumberFormat="1" applyFont="1" applyFill="1" applyAlignment="1">
      <alignment/>
    </xf>
    <xf numFmtId="164" fontId="2" fillId="4" borderId="0" xfId="0" applyFont="1" applyFill="1" applyAlignment="1">
      <alignment/>
    </xf>
    <xf numFmtId="171" fontId="2" fillId="4" borderId="0" xfId="0" applyNumberFormat="1" applyFont="1" applyFill="1" applyAlignment="1">
      <alignment/>
    </xf>
    <xf numFmtId="164" fontId="1" fillId="4" borderId="0" xfId="0" applyFont="1" applyFill="1" applyAlignment="1">
      <alignment/>
    </xf>
    <xf numFmtId="164" fontId="2" fillId="4" borderId="0" xfId="0" applyNumberFormat="1" applyFont="1" applyFill="1" applyAlignment="1">
      <alignment/>
    </xf>
    <xf numFmtId="167" fontId="2" fillId="4" borderId="0" xfId="0" applyNumberFormat="1" applyFont="1" applyFill="1" applyAlignment="1">
      <alignment/>
    </xf>
    <xf numFmtId="168" fontId="2" fillId="4" borderId="0" xfId="0" applyNumberFormat="1" applyFont="1" applyFill="1" applyAlignment="1">
      <alignment/>
    </xf>
    <xf numFmtId="165" fontId="1" fillId="2" borderId="0" xfId="0" applyNumberFormat="1" applyFont="1" applyFill="1" applyAlignment="1">
      <alignment horizontal="center"/>
    </xf>
    <xf numFmtId="166" fontId="1" fillId="2" borderId="0" xfId="0" applyNumberFormat="1" applyFont="1" applyFill="1" applyAlignment="1">
      <alignment/>
    </xf>
    <xf numFmtId="172" fontId="1" fillId="2" borderId="0" xfId="0" applyNumberFormat="1" applyFont="1" applyFill="1" applyAlignment="1">
      <alignment/>
    </xf>
    <xf numFmtId="171" fontId="1" fillId="2" borderId="0" xfId="0" applyNumberFormat="1" applyFont="1" applyFill="1" applyAlignment="1">
      <alignment/>
    </xf>
    <xf numFmtId="173" fontId="1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7" fontId="1" fillId="2" borderId="0" xfId="0" applyNumberFormat="1" applyFont="1" applyFill="1" applyAlignment="1">
      <alignment/>
    </xf>
    <xf numFmtId="168" fontId="1" fillId="2" borderId="0" xfId="0" applyNumberFormat="1" applyFont="1" applyFill="1" applyAlignment="1">
      <alignment/>
    </xf>
    <xf numFmtId="165" fontId="1" fillId="3" borderId="0" xfId="0" applyNumberFormat="1" applyFont="1" applyFill="1" applyAlignment="1">
      <alignment horizontal="center"/>
    </xf>
    <xf numFmtId="164" fontId="2" fillId="4" borderId="0" xfId="0" applyFont="1" applyFill="1" applyAlignment="1">
      <alignment horizontal="center"/>
    </xf>
    <xf numFmtId="165" fontId="2" fillId="5" borderId="0" xfId="0" applyNumberFormat="1" applyFont="1" applyFill="1" applyAlignment="1">
      <alignment horizontal="center"/>
    </xf>
    <xf numFmtId="166" fontId="1" fillId="6" borderId="0" xfId="0" applyNumberFormat="1" applyFont="1" applyFill="1" applyAlignment="1">
      <alignment/>
    </xf>
    <xf numFmtId="164" fontId="1" fillId="0" borderId="0" xfId="0" applyFont="1" applyFill="1" applyAlignment="1">
      <alignment/>
    </xf>
    <xf numFmtId="165" fontId="1" fillId="0" borderId="0" xfId="0" applyNumberFormat="1" applyFont="1" applyFill="1" applyAlignment="1">
      <alignment horizontal="center"/>
    </xf>
    <xf numFmtId="166" fontId="1" fillId="0" borderId="0" xfId="0" applyNumberFormat="1" applyFont="1" applyFill="1" applyAlignment="1">
      <alignment/>
    </xf>
    <xf numFmtId="172" fontId="1" fillId="0" borderId="0" xfId="0" applyNumberFormat="1" applyFont="1" applyFill="1" applyAlignment="1">
      <alignment/>
    </xf>
    <xf numFmtId="171" fontId="1" fillId="0" borderId="0" xfId="0" applyNumberFormat="1" applyFont="1" applyFill="1" applyAlignment="1">
      <alignment/>
    </xf>
    <xf numFmtId="173" fontId="1" fillId="0" borderId="0" xfId="0" applyNumberFormat="1" applyFont="1" applyFill="1" applyAlignment="1">
      <alignment/>
    </xf>
    <xf numFmtId="167" fontId="1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7" borderId="0" xfId="0" applyNumberFormat="1" applyFont="1" applyFill="1" applyAlignment="1">
      <alignment horizontal="center"/>
    </xf>
    <xf numFmtId="166" fontId="1" fillId="7" borderId="0" xfId="0" applyNumberFormat="1" applyFont="1" applyFill="1" applyAlignment="1">
      <alignment/>
    </xf>
    <xf numFmtId="164" fontId="1" fillId="7" borderId="0" xfId="0" applyFont="1" applyFill="1" applyAlignment="1">
      <alignment/>
    </xf>
    <xf numFmtId="167" fontId="1" fillId="7" borderId="0" xfId="0" applyNumberFormat="1" applyFont="1" applyFill="1" applyAlignment="1">
      <alignment/>
    </xf>
    <xf numFmtId="168" fontId="1" fillId="7" borderId="0" xfId="0" applyNumberFormat="1" applyFont="1" applyFill="1" applyAlignment="1">
      <alignment/>
    </xf>
    <xf numFmtId="174" fontId="1" fillId="7" borderId="0" xfId="0" applyNumberFormat="1" applyFont="1" applyFill="1" applyAlignment="1">
      <alignment/>
    </xf>
    <xf numFmtId="165" fontId="1" fillId="8" borderId="0" xfId="0" applyNumberFormat="1" applyFont="1" applyFill="1" applyAlignment="1">
      <alignment horizontal="center"/>
    </xf>
    <xf numFmtId="166" fontId="1" fillId="8" borderId="0" xfId="0" applyNumberFormat="1" applyFont="1" applyFill="1" applyAlignment="1">
      <alignment/>
    </xf>
    <xf numFmtId="164" fontId="1" fillId="8" borderId="0" xfId="0" applyFont="1" applyFill="1" applyAlignment="1">
      <alignment/>
    </xf>
    <xf numFmtId="172" fontId="1" fillId="8" borderId="0" xfId="0" applyNumberFormat="1" applyFont="1" applyFill="1" applyAlignment="1">
      <alignment/>
    </xf>
    <xf numFmtId="171" fontId="1" fillId="8" borderId="0" xfId="0" applyNumberFormat="1" applyFont="1" applyFill="1" applyAlignment="1">
      <alignment/>
    </xf>
    <xf numFmtId="173" fontId="1" fillId="8" borderId="0" xfId="0" applyNumberFormat="1" applyFont="1" applyFill="1" applyAlignment="1">
      <alignment/>
    </xf>
    <xf numFmtId="164" fontId="1" fillId="8" borderId="0" xfId="0" applyNumberFormat="1" applyFont="1" applyFill="1" applyAlignment="1">
      <alignment/>
    </xf>
    <xf numFmtId="167" fontId="1" fillId="8" borderId="0" xfId="0" applyNumberFormat="1" applyFont="1" applyFill="1" applyAlignment="1">
      <alignment/>
    </xf>
    <xf numFmtId="168" fontId="1" fillId="8" borderId="0" xfId="0" applyNumberFormat="1" applyFont="1" applyFill="1" applyAlignment="1">
      <alignment/>
    </xf>
    <xf numFmtId="166" fontId="1" fillId="3" borderId="0" xfId="0" applyNumberFormat="1" applyFont="1" applyFill="1" applyAlignment="1">
      <alignment/>
    </xf>
    <xf numFmtId="164" fontId="1" fillId="3" borderId="0" xfId="0" applyFont="1" applyFill="1" applyAlignment="1">
      <alignment/>
    </xf>
    <xf numFmtId="172" fontId="1" fillId="3" borderId="0" xfId="0" applyNumberFormat="1" applyFont="1" applyFill="1" applyAlignment="1">
      <alignment/>
    </xf>
    <xf numFmtId="171" fontId="1" fillId="3" borderId="0" xfId="0" applyNumberFormat="1" applyFont="1" applyFill="1" applyAlignment="1">
      <alignment/>
    </xf>
    <xf numFmtId="173" fontId="1" fillId="3" borderId="0" xfId="0" applyNumberFormat="1" applyFont="1" applyFill="1" applyAlignment="1">
      <alignment/>
    </xf>
    <xf numFmtId="167" fontId="1" fillId="3" borderId="0" xfId="0" applyNumberFormat="1" applyFont="1" applyFill="1" applyAlignment="1">
      <alignment/>
    </xf>
    <xf numFmtId="168" fontId="1" fillId="3" borderId="0" xfId="0" applyNumberFormat="1" applyFont="1" applyFill="1" applyAlignment="1">
      <alignment/>
    </xf>
    <xf numFmtId="168" fontId="1" fillId="9" borderId="0" xfId="0" applyNumberFormat="1" applyFont="1" applyFill="1" applyAlignment="1">
      <alignment/>
    </xf>
    <xf numFmtId="164" fontId="1" fillId="0" borderId="0" xfId="0" applyFont="1" applyAlignment="1">
      <alignment horizontal="left"/>
    </xf>
    <xf numFmtId="165" fontId="1" fillId="10" borderId="0" xfId="0" applyNumberFormat="1" applyFont="1" applyFill="1" applyAlignment="1">
      <alignment horizontal="center"/>
    </xf>
    <xf numFmtId="166" fontId="1" fillId="10" borderId="0" xfId="0" applyNumberFormat="1" applyFont="1" applyFill="1" applyAlignment="1">
      <alignment/>
    </xf>
    <xf numFmtId="164" fontId="1" fillId="10" borderId="0" xfId="0" applyFont="1" applyFill="1" applyAlignment="1">
      <alignment/>
    </xf>
    <xf numFmtId="167" fontId="1" fillId="10" borderId="0" xfId="0" applyNumberFormat="1" applyFont="1" applyFill="1" applyAlignment="1">
      <alignment/>
    </xf>
    <xf numFmtId="168" fontId="1" fillId="10" borderId="0" xfId="0" applyNumberFormat="1" applyFont="1" applyFill="1" applyAlignment="1">
      <alignment/>
    </xf>
    <xf numFmtId="174" fontId="1" fillId="0" borderId="0" xfId="0" applyNumberFormat="1" applyFont="1" applyAlignment="1">
      <alignment/>
    </xf>
    <xf numFmtId="165" fontId="1" fillId="11" borderId="0" xfId="0" applyNumberFormat="1" applyFont="1" applyFill="1" applyAlignment="1">
      <alignment horizontal="center"/>
    </xf>
    <xf numFmtId="166" fontId="4" fillId="11" borderId="0" xfId="0" applyNumberFormat="1" applyFont="1" applyFill="1" applyAlignment="1">
      <alignment/>
    </xf>
    <xf numFmtId="164" fontId="4" fillId="11" borderId="0" xfId="0" applyFont="1" applyFill="1" applyAlignment="1">
      <alignment/>
    </xf>
    <xf numFmtId="167" fontId="4" fillId="11" borderId="0" xfId="0" applyNumberFormat="1" applyFont="1" applyFill="1" applyAlignment="1">
      <alignment/>
    </xf>
    <xf numFmtId="168" fontId="4" fillId="11" borderId="0" xfId="0" applyNumberFormat="1" applyFont="1" applyFill="1" applyAlignment="1">
      <alignment/>
    </xf>
    <xf numFmtId="165" fontId="4" fillId="11" borderId="0" xfId="0" applyNumberFormat="1" applyFont="1" applyFill="1" applyAlignment="1">
      <alignment horizontal="center"/>
    </xf>
    <xf numFmtId="164" fontId="1" fillId="11" borderId="0" xfId="0" applyFont="1" applyFill="1" applyAlignment="1">
      <alignment/>
    </xf>
    <xf numFmtId="164" fontId="1" fillId="0" borderId="0" xfId="0" applyFont="1" applyFill="1" applyAlignment="1">
      <alignment horizontal="left"/>
    </xf>
    <xf numFmtId="164" fontId="2" fillId="0" borderId="0" xfId="0" applyFont="1" applyAlignment="1">
      <alignment/>
    </xf>
    <xf numFmtId="168" fontId="1" fillId="0" borderId="0" xfId="0" applyNumberFormat="1" applyFont="1" applyFill="1" applyAlignment="1">
      <alignment/>
    </xf>
    <xf numFmtId="165" fontId="1" fillId="12" borderId="0" xfId="0" applyNumberFormat="1" applyFont="1" applyFill="1" applyAlignment="1">
      <alignment horizontal="center"/>
    </xf>
    <xf numFmtId="166" fontId="1" fillId="12" borderId="0" xfId="0" applyNumberFormat="1" applyFont="1" applyFill="1" applyAlignment="1">
      <alignment/>
    </xf>
    <xf numFmtId="164" fontId="1" fillId="12" borderId="0" xfId="0" applyFont="1" applyFill="1" applyAlignment="1">
      <alignment/>
    </xf>
    <xf numFmtId="167" fontId="1" fillId="12" borderId="0" xfId="0" applyNumberFormat="1" applyFont="1" applyFill="1" applyAlignment="1">
      <alignment/>
    </xf>
    <xf numFmtId="164" fontId="4" fillId="12" borderId="0" xfId="0" applyFont="1" applyFill="1" applyAlignment="1">
      <alignment/>
    </xf>
    <xf numFmtId="168" fontId="4" fillId="12" borderId="0" xfId="0" applyNumberFormat="1" applyFont="1" applyFill="1" applyAlignment="1">
      <alignment/>
    </xf>
    <xf numFmtId="165" fontId="4" fillId="12" borderId="0" xfId="0" applyNumberFormat="1" applyFont="1" applyFill="1" applyAlignment="1">
      <alignment horizontal="center"/>
    </xf>
    <xf numFmtId="165" fontId="1" fillId="13" borderId="0" xfId="0" applyNumberFormat="1" applyFont="1" applyFill="1" applyAlignment="1">
      <alignment horizontal="center"/>
    </xf>
    <xf numFmtId="166" fontId="4" fillId="13" borderId="0" xfId="0" applyNumberFormat="1" applyFont="1" applyFill="1" applyAlignment="1">
      <alignment/>
    </xf>
    <xf numFmtId="164" fontId="4" fillId="13" borderId="0" xfId="0" applyFont="1" applyFill="1" applyAlignment="1">
      <alignment/>
    </xf>
    <xf numFmtId="167" fontId="4" fillId="13" borderId="0" xfId="0" applyNumberFormat="1" applyFont="1" applyFill="1" applyAlignment="1">
      <alignment/>
    </xf>
    <xf numFmtId="168" fontId="4" fillId="13" borderId="0" xfId="0" applyNumberFormat="1" applyFont="1" applyFill="1" applyAlignment="1">
      <alignment/>
    </xf>
    <xf numFmtId="165" fontId="4" fillId="13" borderId="0" xfId="0" applyNumberFormat="1" applyFont="1" applyFill="1" applyAlignment="1">
      <alignment horizontal="center"/>
    </xf>
    <xf numFmtId="164" fontId="1" fillId="13" borderId="0" xfId="0" applyFont="1" applyFill="1" applyAlignment="1">
      <alignment/>
    </xf>
    <xf numFmtId="172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4" fontId="4" fillId="13" borderId="0" xfId="0" applyFont="1" applyFill="1" applyAlignment="1">
      <alignment horizontal="left"/>
    </xf>
    <xf numFmtId="165" fontId="1" fillId="14" borderId="0" xfId="0" applyNumberFormat="1" applyFont="1" applyFill="1" applyAlignment="1">
      <alignment horizontal="center"/>
    </xf>
    <xf numFmtId="166" fontId="4" fillId="14" borderId="0" xfId="0" applyNumberFormat="1" applyFont="1" applyFill="1" applyAlignment="1">
      <alignment/>
    </xf>
    <xf numFmtId="164" fontId="4" fillId="14" borderId="0" xfId="0" applyFont="1" applyFill="1" applyAlignment="1">
      <alignment/>
    </xf>
    <xf numFmtId="167" fontId="4" fillId="14" borderId="0" xfId="0" applyNumberFormat="1" applyFont="1" applyFill="1" applyAlignment="1">
      <alignment/>
    </xf>
    <xf numFmtId="168" fontId="4" fillId="14" borderId="0" xfId="0" applyNumberFormat="1" applyFont="1" applyFill="1" applyAlignment="1">
      <alignment/>
    </xf>
    <xf numFmtId="165" fontId="4" fillId="14" borderId="0" xfId="0" applyNumberFormat="1" applyFont="1" applyFill="1" applyAlignment="1">
      <alignment horizontal="center"/>
    </xf>
    <xf numFmtId="164" fontId="1" fillId="14" borderId="0" xfId="0" applyFont="1" applyFill="1" applyAlignment="1">
      <alignment/>
    </xf>
    <xf numFmtId="165" fontId="1" fillId="15" borderId="0" xfId="0" applyNumberFormat="1" applyFont="1" applyFill="1" applyAlignment="1">
      <alignment horizontal="center"/>
    </xf>
    <xf numFmtId="166" fontId="4" fillId="15" borderId="0" xfId="0" applyNumberFormat="1" applyFont="1" applyFill="1" applyAlignment="1">
      <alignment/>
    </xf>
    <xf numFmtId="164" fontId="4" fillId="15" borderId="0" xfId="0" applyFont="1" applyFill="1" applyAlignment="1">
      <alignment/>
    </xf>
    <xf numFmtId="167" fontId="4" fillId="15" borderId="0" xfId="0" applyNumberFormat="1" applyFont="1" applyFill="1" applyAlignment="1">
      <alignment/>
    </xf>
    <xf numFmtId="168" fontId="4" fillId="15" borderId="0" xfId="0" applyNumberFormat="1" applyFont="1" applyFill="1" applyAlignment="1">
      <alignment/>
    </xf>
    <xf numFmtId="165" fontId="4" fillId="15" borderId="0" xfId="0" applyNumberFormat="1" applyFont="1" applyFill="1" applyAlignment="1">
      <alignment horizontal="center"/>
    </xf>
    <xf numFmtId="164" fontId="1" fillId="15" borderId="0" xfId="0" applyFont="1" applyFill="1" applyAlignment="1">
      <alignment/>
    </xf>
    <xf numFmtId="165" fontId="1" fillId="16" borderId="0" xfId="0" applyNumberFormat="1" applyFont="1" applyFill="1" applyAlignment="1">
      <alignment horizontal="center"/>
    </xf>
    <xf numFmtId="166" fontId="1" fillId="16" borderId="0" xfId="0" applyNumberFormat="1" applyFont="1" applyFill="1" applyAlignment="1">
      <alignment/>
    </xf>
    <xf numFmtId="164" fontId="1" fillId="16" borderId="0" xfId="0" applyFont="1" applyFill="1" applyAlignment="1">
      <alignment/>
    </xf>
    <xf numFmtId="167" fontId="1" fillId="16" borderId="0" xfId="0" applyNumberFormat="1" applyFont="1" applyFill="1" applyAlignment="1">
      <alignment/>
    </xf>
    <xf numFmtId="168" fontId="1" fillId="16" borderId="0" xfId="0" applyNumberFormat="1" applyFont="1" applyFill="1" applyAlignment="1">
      <alignment/>
    </xf>
    <xf numFmtId="164" fontId="1" fillId="16" borderId="0" xfId="0" applyFont="1" applyFill="1" applyAlignment="1">
      <alignment horizontal="left"/>
    </xf>
    <xf numFmtId="164" fontId="1" fillId="2" borderId="0" xfId="0" applyFont="1" applyFill="1" applyAlignment="1">
      <alignment horizontal="left"/>
    </xf>
    <xf numFmtId="165" fontId="1" fillId="0" borderId="0" xfId="0" applyNumberFormat="1" applyFont="1" applyAlignment="1">
      <alignment/>
    </xf>
    <xf numFmtId="166" fontId="4" fillId="0" borderId="0" xfId="0" applyNumberFormat="1" applyFont="1" applyFill="1" applyAlignment="1">
      <alignment/>
    </xf>
    <xf numFmtId="164" fontId="4" fillId="0" borderId="0" xfId="0" applyFont="1" applyFill="1" applyAlignment="1">
      <alignment/>
    </xf>
    <xf numFmtId="167" fontId="4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 horizontal="center"/>
    </xf>
    <xf numFmtId="168" fontId="1" fillId="17" borderId="0" xfId="0" applyNumberFormat="1" applyFont="1" applyFill="1" applyAlignment="1">
      <alignment/>
    </xf>
    <xf numFmtId="175" fontId="1" fillId="0" borderId="0" xfId="0" applyNumberFormat="1" applyFont="1" applyAlignment="1">
      <alignment horizontal="left"/>
    </xf>
    <xf numFmtId="165" fontId="1" fillId="4" borderId="0" xfId="0" applyNumberFormat="1" applyFont="1" applyFill="1" applyAlignment="1">
      <alignment horizontal="center"/>
    </xf>
    <xf numFmtId="166" fontId="1" fillId="4" borderId="0" xfId="0" applyNumberFormat="1" applyFont="1" applyFill="1" applyAlignment="1">
      <alignment/>
    </xf>
    <xf numFmtId="167" fontId="1" fillId="4" borderId="0" xfId="0" applyNumberFormat="1" applyFont="1" applyFill="1" applyAlignment="1">
      <alignment/>
    </xf>
    <xf numFmtId="168" fontId="1" fillId="4" borderId="0" xfId="0" applyNumberFormat="1" applyFont="1" applyFill="1" applyAlignment="1">
      <alignment/>
    </xf>
    <xf numFmtId="164" fontId="1" fillId="4" borderId="0" xfId="0" applyFont="1" applyFill="1" applyAlignment="1">
      <alignment horizontal="left"/>
    </xf>
    <xf numFmtId="164" fontId="1" fillId="18" borderId="0" xfId="0" applyFont="1" applyFill="1" applyAlignment="1">
      <alignment/>
    </xf>
    <xf numFmtId="166" fontId="1" fillId="18" borderId="0" xfId="0" applyNumberFormat="1" applyFont="1" applyFill="1" applyAlignment="1">
      <alignment/>
    </xf>
    <xf numFmtId="167" fontId="1" fillId="18" borderId="0" xfId="0" applyNumberFormat="1" applyFont="1" applyFill="1" applyAlignment="1">
      <alignment/>
    </xf>
    <xf numFmtId="168" fontId="1" fillId="18" borderId="0" xfId="0" applyNumberFormat="1" applyFont="1" applyFill="1" applyAlignment="1">
      <alignment/>
    </xf>
    <xf numFmtId="164" fontId="1" fillId="18" borderId="0" xfId="0" applyFont="1" applyFill="1" applyAlignment="1">
      <alignment horizontal="left"/>
    </xf>
    <xf numFmtId="165" fontId="1" fillId="18" borderId="0" xfId="0" applyNumberFormat="1" applyFont="1" applyFill="1" applyAlignment="1">
      <alignment horizontal="center"/>
    </xf>
    <xf numFmtId="164" fontId="5" fillId="0" borderId="0" xfId="0" applyFont="1" applyAlignment="1">
      <alignment/>
    </xf>
    <xf numFmtId="164" fontId="5" fillId="0" borderId="0" xfId="0" applyFont="1" applyAlignment="1">
      <alignment horizontal="left"/>
    </xf>
    <xf numFmtId="165" fontId="1" fillId="19" borderId="0" xfId="0" applyNumberFormat="1" applyFont="1" applyFill="1" applyAlignment="1">
      <alignment horizontal="center"/>
    </xf>
    <xf numFmtId="166" fontId="1" fillId="19" borderId="0" xfId="0" applyNumberFormat="1" applyFont="1" applyFill="1" applyAlignment="1">
      <alignment/>
    </xf>
    <xf numFmtId="164" fontId="1" fillId="19" borderId="0" xfId="0" applyFont="1" applyFill="1" applyAlignment="1">
      <alignment/>
    </xf>
    <xf numFmtId="167" fontId="1" fillId="19" borderId="0" xfId="0" applyNumberFormat="1" applyFont="1" applyFill="1" applyAlignment="1">
      <alignment/>
    </xf>
    <xf numFmtId="168" fontId="1" fillId="19" borderId="0" xfId="0" applyNumberFormat="1" applyFont="1" applyFill="1" applyAlignment="1">
      <alignment/>
    </xf>
    <xf numFmtId="164" fontId="1" fillId="19" borderId="0" xfId="0" applyFont="1" applyFill="1" applyAlignment="1">
      <alignment horizontal="left"/>
    </xf>
    <xf numFmtId="165" fontId="2" fillId="3" borderId="0" xfId="0" applyNumberFormat="1" applyFont="1" applyFill="1" applyAlignment="1">
      <alignment/>
    </xf>
    <xf numFmtId="164" fontId="1" fillId="3" borderId="0" xfId="0" applyNumberFormat="1" applyFont="1" applyFill="1" applyAlignment="1">
      <alignment/>
    </xf>
    <xf numFmtId="164" fontId="2" fillId="3" borderId="0" xfId="0" applyFont="1" applyFill="1" applyAlignment="1">
      <alignment/>
    </xf>
    <xf numFmtId="164" fontId="1" fillId="3" borderId="0" xfId="0" applyFont="1" applyFill="1" applyAlignment="1">
      <alignment horizontal="left"/>
    </xf>
    <xf numFmtId="164" fontId="1" fillId="3" borderId="0" xfId="0" applyFont="1" applyFill="1" applyAlignment="1">
      <alignment horizontal="right"/>
    </xf>
    <xf numFmtId="171" fontId="2" fillId="2" borderId="0" xfId="0" applyNumberFormat="1" applyFont="1" applyFill="1" applyAlignment="1">
      <alignment/>
    </xf>
    <xf numFmtId="164" fontId="2" fillId="2" borderId="0" xfId="0" applyFont="1" applyFill="1" applyAlignment="1">
      <alignment horizontal="center"/>
    </xf>
    <xf numFmtId="164" fontId="1" fillId="6" borderId="0" xfId="0" applyFont="1" applyFill="1" applyAlignment="1">
      <alignment/>
    </xf>
    <xf numFmtId="165" fontId="2" fillId="8" borderId="0" xfId="0" applyNumberFormat="1" applyFont="1" applyFill="1" applyAlignment="1">
      <alignment horizontal="center"/>
    </xf>
    <xf numFmtId="169" fontId="2" fillId="8" borderId="0" xfId="0" applyNumberFormat="1" applyFont="1" applyFill="1" applyAlignment="1">
      <alignment/>
    </xf>
    <xf numFmtId="164" fontId="2" fillId="8" borderId="0" xfId="0" applyFont="1" applyFill="1" applyAlignment="1">
      <alignment/>
    </xf>
    <xf numFmtId="168" fontId="2" fillId="8" borderId="0" xfId="0" applyNumberFormat="1" applyFont="1" applyFill="1" applyAlignment="1">
      <alignment/>
    </xf>
    <xf numFmtId="164" fontId="2" fillId="8" borderId="0" xfId="0" applyFont="1" applyFill="1" applyAlignment="1">
      <alignment horizontal="center"/>
    </xf>
    <xf numFmtId="174" fontId="1" fillId="0" borderId="0" xfId="0" applyNumberFormat="1" applyFont="1" applyFill="1" applyAlignment="1">
      <alignment horizontal="center"/>
    </xf>
    <xf numFmtId="174" fontId="1" fillId="2" borderId="0" xfId="0" applyNumberFormat="1" applyFont="1" applyFill="1" applyAlignment="1">
      <alignment horizontal="center"/>
    </xf>
    <xf numFmtId="176" fontId="1" fillId="2" borderId="0" xfId="0" applyNumberFormat="1" applyFont="1" applyFill="1" applyAlignment="1">
      <alignment horizontal="center"/>
    </xf>
    <xf numFmtId="174" fontId="1" fillId="4" borderId="0" xfId="0" applyNumberFormat="1" applyFont="1" applyFill="1" applyAlignment="1">
      <alignment horizontal="center"/>
    </xf>
    <xf numFmtId="164" fontId="1" fillId="0" borderId="0" xfId="0" applyFont="1" applyAlignment="1">
      <alignment horizontal="center"/>
    </xf>
    <xf numFmtId="168" fontId="2" fillId="2" borderId="0" xfId="0" applyNumberFormat="1" applyFont="1" applyFill="1" applyAlignment="1">
      <alignment horizontal="left"/>
    </xf>
    <xf numFmtId="164" fontId="1" fillId="2" borderId="0" xfId="0" applyNumberFormat="1" applyFont="1" applyFill="1" applyAlignment="1">
      <alignment horizontal="center"/>
    </xf>
    <xf numFmtId="164" fontId="1" fillId="2" borderId="0" xfId="0" applyFont="1" applyFill="1" applyAlignment="1">
      <alignment horizontal="center"/>
    </xf>
    <xf numFmtId="174" fontId="1" fillId="2" borderId="0" xfId="0" applyNumberFormat="1" applyFont="1" applyFill="1" applyAlignment="1">
      <alignment/>
    </xf>
    <xf numFmtId="168" fontId="1" fillId="0" borderId="0" xfId="0" applyNumberFormat="1" applyFont="1" applyFill="1" applyAlignment="1">
      <alignment horizontal="center"/>
    </xf>
    <xf numFmtId="164" fontId="1" fillId="0" borderId="0" xfId="0" applyFont="1" applyFill="1" applyAlignment="1">
      <alignment horizontal="center"/>
    </xf>
    <xf numFmtId="168" fontId="2" fillId="2" borderId="0" xfId="0" applyNumberFormat="1" applyFont="1" applyFill="1" applyAlignment="1">
      <alignment horizontal="center"/>
    </xf>
    <xf numFmtId="174" fontId="2" fillId="2" borderId="0" xfId="0" applyNumberFormat="1" applyFont="1" applyFill="1" applyAlignment="1">
      <alignment/>
    </xf>
    <xf numFmtId="174" fontId="1" fillId="4" borderId="0" xfId="0" applyNumberFormat="1" applyFont="1" applyFill="1" applyAlignment="1">
      <alignment/>
    </xf>
    <xf numFmtId="164" fontId="1" fillId="6" borderId="0" xfId="0" applyFont="1" applyFill="1" applyAlignment="1">
      <alignment horizontal="center"/>
    </xf>
    <xf numFmtId="168" fontId="1" fillId="0" borderId="0" xfId="0" applyNumberFormat="1" applyFont="1" applyAlignment="1">
      <alignment horizontal="center"/>
    </xf>
    <xf numFmtId="164" fontId="1" fillId="8" borderId="0" xfId="0" applyFont="1" applyFill="1" applyAlignment="1">
      <alignment horizontal="center"/>
    </xf>
    <xf numFmtId="168" fontId="1" fillId="8" borderId="0" xfId="0" applyNumberFormat="1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99"/>
      <rgbColor rgb="00808080"/>
      <rgbColor rgb="009999FF"/>
      <rgbColor rgb="00993366"/>
      <rgbColor rgb="00FFFF66"/>
      <rgbColor rgb="00CCFFFF"/>
      <rgbColor rgb="00660066"/>
      <rgbColor rgb="00FF8080"/>
      <rgbColor rgb="000066CC"/>
      <rgbColor rgb="00CCCCFF"/>
      <rgbColor rgb="00000080"/>
      <rgbColor rgb="00FF00FF"/>
      <rgbColor rgb="00CCFF00"/>
      <rgbColor rgb="0000FFFF"/>
      <rgbColor rgb="00800080"/>
      <rgbColor rgb="00800000"/>
      <rgbColor rgb="00008080"/>
      <rgbColor rgb="000000FF"/>
      <rgbColor rgb="0000CCFF"/>
      <rgbColor rgb="0099FFFF"/>
      <rgbColor rgb="0099FFCC"/>
      <rgbColor rgb="00FFFF99"/>
      <rgbColor rgb="0083CAFF"/>
      <rgbColor rgb="00FF9999"/>
      <rgbColor rgb="00CC99FF"/>
      <rgbColor rgb="00FFCC99"/>
      <rgbColor rgb="006666FF"/>
      <rgbColor rgb="0066FFFF"/>
      <rgbColor rgb="0099FF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04"/>
  <sheetViews>
    <sheetView tabSelected="1" zoomScale="120" zoomScaleNormal="120" workbookViewId="0" topLeftCell="A4">
      <pane xSplit="2" ySplit="3" topLeftCell="Z109" activePane="bottomRight" state="frozen"/>
      <selection pane="topLeft" activeCell="A4" sqref="A4"/>
      <selection pane="topRight" activeCell="Z4" sqref="Z4"/>
      <selection pane="bottomLeft" activeCell="A109" sqref="A109"/>
      <selection pane="bottomRight" activeCell="AC119" sqref="AC119"/>
    </sheetView>
  </sheetViews>
  <sheetFormatPr defaultColWidth="12.57421875" defaultRowHeight="12.75"/>
  <cols>
    <col min="1" max="1" width="4.28125" style="1" customWidth="1"/>
    <col min="2" max="2" width="21.8515625" style="2" customWidth="1"/>
    <col min="3" max="3" width="1.1484375" style="3" customWidth="1"/>
    <col min="4" max="5" width="7.57421875" style="1" customWidth="1"/>
    <col min="6" max="6" width="8.8515625" style="1" customWidth="1"/>
    <col min="7" max="7" width="7.421875" style="1" customWidth="1"/>
    <col min="8" max="8" width="8.7109375" style="1" customWidth="1"/>
    <col min="9" max="13" width="0" style="1" hidden="1" customWidth="1"/>
    <col min="14" max="14" width="8.421875" style="1" customWidth="1"/>
    <col min="15" max="15" width="8.140625" style="1" customWidth="1"/>
    <col min="16" max="16" width="7.57421875" style="4" customWidth="1"/>
    <col min="17" max="17" width="7.57421875" style="1" customWidth="1"/>
    <col min="18" max="19" width="0" style="1" hidden="1" customWidth="1"/>
    <col min="20" max="20" width="4.28125" style="1" customWidth="1"/>
    <col min="21" max="21" width="6.140625" style="1" customWidth="1"/>
    <col min="22" max="22" width="8.8515625" style="1" customWidth="1"/>
    <col min="23" max="23" width="9.00390625" style="1" customWidth="1"/>
    <col min="24" max="24" width="7.28125" style="5" customWidth="1"/>
    <col min="25" max="25" width="20.7109375" style="2" customWidth="1"/>
    <col min="26" max="26" width="8.00390625" style="1" customWidth="1"/>
    <col min="27" max="27" width="11.57421875" style="1" customWidth="1"/>
    <col min="28" max="28" width="4.28125" style="1" customWidth="1"/>
    <col min="29" max="29" width="70.28125" style="1" customWidth="1"/>
    <col min="30" max="34" width="11.57421875" style="1" customWidth="1"/>
    <col min="35" max="35" width="5.140625" style="6" customWidth="1"/>
    <col min="36" max="36" width="3.28125" style="1" customWidth="1"/>
    <col min="37" max="16384" width="11.57421875" style="1" customWidth="1"/>
  </cols>
  <sheetData>
    <row r="1" spans="1:34" ht="12.75">
      <c r="A1" s="7" t="s">
        <v>0</v>
      </c>
      <c r="B1" s="8">
        <f ca="1">NOW()</f>
        <v>42425.46058078704</v>
      </c>
      <c r="C1" s="6"/>
      <c r="D1" s="9">
        <f>B1</f>
        <v>42425.46058078704</v>
      </c>
      <c r="E1" s="7" t="s">
        <v>1</v>
      </c>
      <c r="F1" s="10">
        <f>YEAR(B1)</f>
        <v>2016</v>
      </c>
      <c r="G1" s="10">
        <f>MONTH(B1)</f>
        <v>2</v>
      </c>
      <c r="H1" s="10">
        <f>DAY(B1)</f>
        <v>25</v>
      </c>
      <c r="I1" s="10"/>
      <c r="K1" s="10"/>
      <c r="L1" s="10"/>
      <c r="M1" s="10"/>
      <c r="N1" s="10">
        <f>WEEKDAY(B1,2)</f>
        <v>4</v>
      </c>
      <c r="O1" s="9">
        <f>$B1</f>
        <v>42425.46058078704</v>
      </c>
      <c r="P1" s="11"/>
      <c r="Q1" s="12">
        <f>$B1</f>
        <v>42425.46058078704</v>
      </c>
      <c r="R1" s="12"/>
      <c r="S1" s="12"/>
      <c r="T1" s="12"/>
      <c r="U1" s="13">
        <f>$B1</f>
        <v>42425.46058078704</v>
      </c>
      <c r="V1" s="7">
        <f>_XLL.DAYSINMONTH(B1)</f>
        <v>29</v>
      </c>
      <c r="W1" s="14" t="s">
        <v>2</v>
      </c>
      <c r="X1" s="6"/>
      <c r="Y1" s="15"/>
      <c r="Z1" s="6"/>
      <c r="AA1" s="6"/>
      <c r="AB1" s="6"/>
      <c r="AC1" s="6"/>
      <c r="AD1" s="6"/>
      <c r="AE1" s="6"/>
      <c r="AF1" s="6"/>
      <c r="AG1" s="6"/>
      <c r="AH1" s="6"/>
    </row>
    <row r="2" spans="1:35" ht="12.75">
      <c r="A2" s="1">
        <v>2</v>
      </c>
      <c r="B2" s="16">
        <f ca="1">NOW()-H1+1</f>
        <v>42401.46058078704</v>
      </c>
      <c r="C2" s="17"/>
      <c r="D2" s="18"/>
      <c r="E2" s="18"/>
      <c r="F2" s="18"/>
      <c r="G2" s="19">
        <f>$B1</f>
        <v>42425.46058078704</v>
      </c>
      <c r="H2" s="18"/>
      <c r="I2" s="19"/>
      <c r="J2" s="20"/>
      <c r="K2" s="18"/>
      <c r="L2" s="18"/>
      <c r="M2" s="18"/>
      <c r="N2" s="21">
        <f>WEEKDAY(B2,2)</f>
        <v>1</v>
      </c>
      <c r="O2" s="17">
        <f>$B2</f>
        <v>42401.46058078704</v>
      </c>
      <c r="P2" s="22"/>
      <c r="Q2" s="18"/>
      <c r="R2" s="18"/>
      <c r="S2" s="18"/>
      <c r="T2" s="18"/>
      <c r="U2" s="18"/>
      <c r="V2" s="18"/>
      <c r="W2" s="23" t="s">
        <v>3</v>
      </c>
      <c r="X2" s="20"/>
      <c r="Y2" s="15"/>
      <c r="Z2" s="20"/>
      <c r="AA2" s="20"/>
      <c r="AB2" s="20"/>
      <c r="AC2" s="20"/>
      <c r="AD2" s="20"/>
      <c r="AE2" s="20"/>
      <c r="AF2" s="20"/>
      <c r="AG2" s="20"/>
      <c r="AH2" s="20"/>
      <c r="AI2" s="20"/>
    </row>
    <row r="3" spans="1:34" ht="12.75">
      <c r="A3" s="1">
        <v>3</v>
      </c>
      <c r="B3" s="24"/>
      <c r="C3" s="25"/>
      <c r="D3" s="6"/>
      <c r="E3" s="6"/>
      <c r="F3" s="26"/>
      <c r="G3" s="27"/>
      <c r="H3" s="28"/>
      <c r="I3" s="27"/>
      <c r="K3" s="28"/>
      <c r="L3" s="28"/>
      <c r="M3" s="28"/>
      <c r="N3" s="29"/>
      <c r="O3" s="25"/>
      <c r="P3" s="30"/>
      <c r="Q3" s="6"/>
      <c r="R3" s="6"/>
      <c r="S3" s="6"/>
      <c r="T3" s="6"/>
      <c r="U3" s="6"/>
      <c r="V3" s="6"/>
      <c r="W3" s="6"/>
      <c r="X3" s="31"/>
      <c r="Y3" s="32"/>
      <c r="Z3" s="6"/>
      <c r="AA3" s="6"/>
      <c r="AB3" s="6"/>
      <c r="AC3" s="6"/>
      <c r="AD3" s="6"/>
      <c r="AE3" s="6"/>
      <c r="AF3" s="6"/>
      <c r="AG3" s="6"/>
      <c r="AH3" s="6"/>
    </row>
    <row r="4" spans="1:35" ht="12.75">
      <c r="A4" s="1">
        <v>4</v>
      </c>
      <c r="B4" s="16" t="s">
        <v>4</v>
      </c>
      <c r="C4" s="17"/>
      <c r="D4" s="18" t="s">
        <v>5</v>
      </c>
      <c r="E4" s="18" t="s">
        <v>6</v>
      </c>
      <c r="F4" s="18" t="s">
        <v>7</v>
      </c>
      <c r="G4" s="18" t="s">
        <v>8</v>
      </c>
      <c r="H4" s="18" t="s">
        <v>9</v>
      </c>
      <c r="I4" s="18"/>
      <c r="J4" s="20"/>
      <c r="K4" s="18"/>
      <c r="L4" s="18"/>
      <c r="M4" s="18"/>
      <c r="N4" s="18" t="s">
        <v>5</v>
      </c>
      <c r="O4" s="18" t="s">
        <v>6</v>
      </c>
      <c r="P4" s="22" t="s">
        <v>7</v>
      </c>
      <c r="Q4" s="18" t="s">
        <v>8</v>
      </c>
      <c r="R4" s="18"/>
      <c r="S4" s="18"/>
      <c r="T4" s="18"/>
      <c r="U4" s="18"/>
      <c r="V4" s="18" t="s">
        <v>10</v>
      </c>
      <c r="W4" s="18" t="s">
        <v>11</v>
      </c>
      <c r="X4" s="23" t="s">
        <v>12</v>
      </c>
      <c r="Y4" s="16" t="s">
        <v>13</v>
      </c>
      <c r="Z4" s="18" t="s">
        <v>14</v>
      </c>
      <c r="AA4" s="18" t="s">
        <v>15</v>
      </c>
      <c r="AB4" s="18"/>
      <c r="AC4" s="18" t="s">
        <v>16</v>
      </c>
      <c r="AD4" s="20"/>
      <c r="AE4" s="20"/>
      <c r="AF4" s="20"/>
      <c r="AG4" s="20"/>
      <c r="AH4" s="20"/>
      <c r="AI4" s="20"/>
    </row>
    <row r="5" spans="1:35" ht="12.75">
      <c r="A5" s="1">
        <v>5</v>
      </c>
      <c r="B5" s="16" t="s">
        <v>17</v>
      </c>
      <c r="C5" s="17"/>
      <c r="D5" s="18" t="s">
        <v>18</v>
      </c>
      <c r="E5" s="18"/>
      <c r="F5" s="18"/>
      <c r="G5" s="18"/>
      <c r="H5" s="18"/>
      <c r="I5" s="18"/>
      <c r="J5" s="20"/>
      <c r="K5" s="18"/>
      <c r="L5" s="18"/>
      <c r="M5" s="18"/>
      <c r="N5" s="18" t="s">
        <v>19</v>
      </c>
      <c r="O5" s="18"/>
      <c r="P5" s="22"/>
      <c r="Q5" s="18"/>
      <c r="R5" s="18"/>
      <c r="S5" s="18"/>
      <c r="T5" s="18"/>
      <c r="U5" s="18"/>
      <c r="V5" s="18"/>
      <c r="W5" s="18"/>
      <c r="X5" s="23"/>
      <c r="Y5" s="16"/>
      <c r="Z5" s="33" t="s">
        <v>20</v>
      </c>
      <c r="AA5" s="18"/>
      <c r="AB5" s="18"/>
      <c r="AC5" s="20"/>
      <c r="AD5" s="20"/>
      <c r="AE5" s="20"/>
      <c r="AF5" s="20"/>
      <c r="AG5" s="20"/>
      <c r="AH5" s="20"/>
      <c r="AI5" s="20"/>
    </row>
    <row r="6" spans="1:34" ht="12.75">
      <c r="A6" s="1">
        <v>6</v>
      </c>
      <c r="B6" s="8"/>
      <c r="C6" s="9"/>
      <c r="D6" s="7" t="s">
        <v>21</v>
      </c>
      <c r="E6" s="7" t="s">
        <v>22</v>
      </c>
      <c r="F6" s="7" t="s">
        <v>23</v>
      </c>
      <c r="G6" s="7" t="s">
        <v>24</v>
      </c>
      <c r="H6" s="7" t="s">
        <v>25</v>
      </c>
      <c r="I6" s="7"/>
      <c r="K6" s="7"/>
      <c r="L6" s="7"/>
      <c r="M6" s="7"/>
      <c r="N6" s="7" t="s">
        <v>26</v>
      </c>
      <c r="O6" s="7" t="s">
        <v>27</v>
      </c>
      <c r="P6" s="11" t="s">
        <v>22</v>
      </c>
      <c r="Q6" s="7" t="s">
        <v>28</v>
      </c>
      <c r="R6" s="7"/>
      <c r="S6" s="7"/>
      <c r="T6" s="7" t="s">
        <v>29</v>
      </c>
      <c r="U6" s="7" t="s">
        <v>30</v>
      </c>
      <c r="V6" s="7"/>
      <c r="W6" s="7" t="s">
        <v>31</v>
      </c>
      <c r="X6" s="14"/>
      <c r="Y6" s="34"/>
      <c r="Z6" s="7"/>
      <c r="AA6" s="7"/>
      <c r="AB6" s="7"/>
      <c r="AC6" s="6"/>
      <c r="AD6" s="6"/>
      <c r="AE6" s="6"/>
      <c r="AF6" s="6"/>
      <c r="AG6" s="6"/>
      <c r="AH6" s="6"/>
    </row>
    <row r="7" spans="1:34" ht="12.75">
      <c r="A7" s="1">
        <v>7</v>
      </c>
      <c r="B7" s="2">
        <v>42336</v>
      </c>
      <c r="C7" s="35"/>
      <c r="P7" s="4">
        <v>99</v>
      </c>
      <c r="X7" s="5">
        <f>5-WEEKDAY(Y7,2)</f>
        <v>0</v>
      </c>
      <c r="Y7" s="2">
        <v>42342</v>
      </c>
      <c r="Z7" s="1">
        <v>100</v>
      </c>
      <c r="AC7" s="1" t="s">
        <v>32</v>
      </c>
      <c r="AE7" s="36"/>
      <c r="AF7" s="36"/>
      <c r="AG7" s="36"/>
      <c r="AH7" s="36"/>
    </row>
    <row r="8" spans="1:29" ht="12.75">
      <c r="A8" s="1">
        <v>8</v>
      </c>
      <c r="B8" s="2">
        <v>42336</v>
      </c>
      <c r="P8" s="4">
        <v>99</v>
      </c>
      <c r="X8" s="5">
        <f>5-WEEKDAY(Y8,2)</f>
        <v>0</v>
      </c>
      <c r="Y8" s="2">
        <v>42342</v>
      </c>
      <c r="Z8" s="1">
        <v>100</v>
      </c>
      <c r="AC8" s="1" t="s">
        <v>32</v>
      </c>
    </row>
    <row r="9" spans="1:34" ht="12.75">
      <c r="A9" s="1">
        <v>9</v>
      </c>
      <c r="B9" s="37">
        <v>42339</v>
      </c>
      <c r="C9" s="38"/>
      <c r="D9" s="36"/>
      <c r="E9" s="36"/>
      <c r="F9" s="39"/>
      <c r="G9" s="40"/>
      <c r="H9" s="41"/>
      <c r="I9" s="40"/>
      <c r="K9" s="41"/>
      <c r="L9" s="41"/>
      <c r="M9" s="41"/>
      <c r="N9" s="41"/>
      <c r="O9" s="38"/>
      <c r="P9" s="42">
        <v>1</v>
      </c>
      <c r="Q9" s="36"/>
      <c r="R9" s="36"/>
      <c r="S9" s="36"/>
      <c r="T9" s="36"/>
      <c r="U9" s="36"/>
      <c r="V9" s="36"/>
      <c r="W9" s="36"/>
      <c r="X9" s="5">
        <f>5-WEEKDAY(Y9,2)</f>
        <v>0</v>
      </c>
      <c r="Y9" s="2">
        <v>42342</v>
      </c>
      <c r="Z9" s="36">
        <v>100</v>
      </c>
      <c r="AA9" s="36"/>
      <c r="AB9" s="36"/>
      <c r="AC9" s="1" t="s">
        <v>32</v>
      </c>
      <c r="AD9" s="36"/>
      <c r="AE9" s="36"/>
      <c r="AF9" s="36"/>
      <c r="AG9" s="36"/>
      <c r="AH9" s="36"/>
    </row>
    <row r="10" spans="1:34" ht="12.75">
      <c r="A10" s="1">
        <v>10</v>
      </c>
      <c r="B10" s="37">
        <v>42343</v>
      </c>
      <c r="C10" s="38"/>
      <c r="D10" s="36"/>
      <c r="E10" s="36"/>
      <c r="F10" s="39"/>
      <c r="G10" s="40"/>
      <c r="H10" s="41"/>
      <c r="I10" s="40"/>
      <c r="K10" s="41"/>
      <c r="L10" s="41"/>
      <c r="M10" s="41"/>
      <c r="N10" s="43"/>
      <c r="O10" s="38"/>
      <c r="P10" s="42"/>
      <c r="Q10" s="36">
        <v>1</v>
      </c>
      <c r="R10" s="36"/>
      <c r="S10" s="36"/>
      <c r="T10" s="36"/>
      <c r="U10" s="36"/>
      <c r="V10" s="36"/>
      <c r="W10" s="36"/>
      <c r="X10" s="5">
        <f>5-WEEKDAY(Y10,2)</f>
        <v>-2</v>
      </c>
      <c r="Y10" s="37">
        <v>42344</v>
      </c>
      <c r="Z10" s="36">
        <v>100</v>
      </c>
      <c r="AA10" s="36"/>
      <c r="AB10" s="36"/>
      <c r="AC10" s="1" t="s">
        <v>32</v>
      </c>
      <c r="AD10" s="36"/>
      <c r="AE10" s="36"/>
      <c r="AF10" s="36"/>
      <c r="AG10" s="36"/>
      <c r="AH10" s="36"/>
    </row>
    <row r="11" spans="1:34" ht="12.75">
      <c r="A11" s="1">
        <v>11</v>
      </c>
      <c r="B11" s="37">
        <v>42343</v>
      </c>
      <c r="C11" s="38"/>
      <c r="D11" s="36"/>
      <c r="E11" s="36"/>
      <c r="F11" s="39"/>
      <c r="G11" s="40"/>
      <c r="H11" s="41"/>
      <c r="I11" s="40"/>
      <c r="K11" s="41"/>
      <c r="L11" s="41"/>
      <c r="M11" s="41"/>
      <c r="N11" s="43"/>
      <c r="O11" s="38"/>
      <c r="P11" s="42"/>
      <c r="Q11" s="36"/>
      <c r="R11" s="36"/>
      <c r="S11" s="36"/>
      <c r="T11" s="36"/>
      <c r="U11" s="36"/>
      <c r="V11" s="36"/>
      <c r="W11" s="36"/>
      <c r="X11" s="5">
        <f>5-WEEKDAY(Y11,2)</f>
        <v>-2</v>
      </c>
      <c r="Y11" s="37">
        <v>42344</v>
      </c>
      <c r="Z11" s="36">
        <v>100</v>
      </c>
      <c r="AA11" s="36"/>
      <c r="AB11" s="36"/>
      <c r="AC11" s="1" t="s">
        <v>32</v>
      </c>
      <c r="AD11" s="36"/>
      <c r="AE11" s="36"/>
      <c r="AF11" s="36"/>
      <c r="AG11" s="36"/>
      <c r="AH11" s="36"/>
    </row>
    <row r="12" spans="1:34" ht="12.75">
      <c r="A12" s="1">
        <v>12</v>
      </c>
      <c r="B12" s="37">
        <v>42343</v>
      </c>
      <c r="C12" s="38"/>
      <c r="D12" s="36"/>
      <c r="E12" s="36"/>
      <c r="F12" s="39"/>
      <c r="G12" s="40"/>
      <c r="H12" s="41"/>
      <c r="I12" s="40"/>
      <c r="K12" s="41"/>
      <c r="L12" s="41"/>
      <c r="M12" s="41"/>
      <c r="N12" s="41"/>
      <c r="O12" s="38"/>
      <c r="P12" s="42"/>
      <c r="Q12" s="36"/>
      <c r="R12" s="36"/>
      <c r="S12" s="36"/>
      <c r="T12" s="36"/>
      <c r="U12" s="36"/>
      <c r="V12" s="36"/>
      <c r="W12" s="36"/>
      <c r="X12" s="5">
        <f>5-WEEKDAY(Y12,2)</f>
        <v>-2</v>
      </c>
      <c r="Y12" s="44">
        <v>42344.416666666664</v>
      </c>
      <c r="Z12" s="36">
        <v>100</v>
      </c>
      <c r="AA12" s="36"/>
      <c r="AB12" s="36"/>
      <c r="AC12" s="1" t="s">
        <v>32</v>
      </c>
      <c r="AE12" s="36"/>
      <c r="AF12" s="36"/>
      <c r="AG12" s="36"/>
      <c r="AH12" s="36"/>
    </row>
    <row r="13" spans="1:34" ht="12.75">
      <c r="A13" s="1">
        <v>13</v>
      </c>
      <c r="B13" s="37">
        <v>42343</v>
      </c>
      <c r="C13" s="38"/>
      <c r="D13" s="36"/>
      <c r="E13" s="36"/>
      <c r="F13" s="39"/>
      <c r="G13" s="40"/>
      <c r="H13" s="41"/>
      <c r="I13" s="40"/>
      <c r="K13" s="41"/>
      <c r="L13" s="41"/>
      <c r="M13" s="41"/>
      <c r="N13" s="41"/>
      <c r="O13" s="38"/>
      <c r="P13" s="42">
        <v>1</v>
      </c>
      <c r="Q13" s="36"/>
      <c r="R13" s="36"/>
      <c r="S13" s="36"/>
      <c r="T13" s="36"/>
      <c r="U13" s="36"/>
      <c r="V13" s="36"/>
      <c r="W13" s="36"/>
      <c r="X13" s="5">
        <f>5-WEEKDAY(Y13,2)</f>
        <v>2</v>
      </c>
      <c r="Y13" s="44">
        <v>42347.583333333336</v>
      </c>
      <c r="Z13" s="36">
        <v>100</v>
      </c>
      <c r="AA13" s="36"/>
      <c r="AB13" s="36"/>
      <c r="AC13" s="1" t="s">
        <v>32</v>
      </c>
      <c r="AD13" s="36"/>
      <c r="AE13" s="36"/>
      <c r="AF13" s="36"/>
      <c r="AG13" s="36"/>
      <c r="AH13" s="36"/>
    </row>
    <row r="14" spans="1:29" ht="12.75">
      <c r="A14" s="1">
        <v>14</v>
      </c>
      <c r="B14" s="44">
        <v>42337</v>
      </c>
      <c r="C14" s="38"/>
      <c r="D14" s="36"/>
      <c r="E14" s="36"/>
      <c r="F14" s="39"/>
      <c r="G14" s="40"/>
      <c r="H14" s="41"/>
      <c r="I14" s="40"/>
      <c r="K14" s="41"/>
      <c r="L14" s="41"/>
      <c r="M14" s="41"/>
      <c r="N14" s="41"/>
      <c r="O14" s="38"/>
      <c r="P14" s="42"/>
      <c r="Q14" s="36"/>
      <c r="R14" s="36"/>
      <c r="S14" s="36"/>
      <c r="T14" s="36"/>
      <c r="U14" s="36"/>
      <c r="V14" s="36"/>
      <c r="W14" s="36"/>
      <c r="X14" s="5">
        <f>5-WEEKDAY(Y14,2)</f>
        <v>0</v>
      </c>
      <c r="Y14" s="37">
        <v>42356.5</v>
      </c>
      <c r="Z14" s="36">
        <v>100</v>
      </c>
      <c r="AA14" s="36"/>
      <c r="AB14" s="36"/>
      <c r="AC14" s="1" t="s">
        <v>32</v>
      </c>
    </row>
    <row r="15" spans="1:32" ht="12.75">
      <c r="A15" s="1">
        <v>15</v>
      </c>
      <c r="B15" s="44"/>
      <c r="C15" s="45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7"/>
      <c r="Q15" s="46"/>
      <c r="R15" s="46"/>
      <c r="S15" s="46"/>
      <c r="T15" s="46"/>
      <c r="U15" s="46">
        <v>32</v>
      </c>
      <c r="V15" s="46"/>
      <c r="W15" s="46"/>
      <c r="X15" s="48">
        <f>5-WEEKDAY(Y15,2)</f>
        <v>-2</v>
      </c>
      <c r="Y15" s="44">
        <v>42393</v>
      </c>
      <c r="Z15" s="46">
        <v>0</v>
      </c>
      <c r="AA15" s="46"/>
      <c r="AB15" s="46"/>
      <c r="AC15" s="46" t="s">
        <v>33</v>
      </c>
      <c r="AD15" s="46"/>
      <c r="AE15" s="46"/>
      <c r="AF15" s="49"/>
    </row>
    <row r="16" spans="1:32" ht="12.75">
      <c r="A16" s="1">
        <v>16</v>
      </c>
      <c r="B16" s="44"/>
      <c r="C16" s="45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7"/>
      <c r="Q16" s="46"/>
      <c r="R16" s="46"/>
      <c r="S16" s="46"/>
      <c r="T16" s="46"/>
      <c r="U16" s="46">
        <v>32</v>
      </c>
      <c r="V16" s="46"/>
      <c r="W16" s="46"/>
      <c r="X16" s="48">
        <f>5-WEEKDAY(Y16,2)</f>
        <v>-2</v>
      </c>
      <c r="Y16" s="44">
        <v>42400</v>
      </c>
      <c r="Z16" s="46">
        <v>0</v>
      </c>
      <c r="AA16" s="46"/>
      <c r="AB16" s="46"/>
      <c r="AC16" s="46" t="s">
        <v>34</v>
      </c>
      <c r="AD16" s="46"/>
      <c r="AE16" s="46"/>
      <c r="AF16" s="49"/>
    </row>
    <row r="17" spans="1:32" ht="12.75">
      <c r="A17" s="1">
        <v>17</v>
      </c>
      <c r="B17" s="44">
        <v>74926</v>
      </c>
      <c r="C17" s="45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7"/>
      <c r="Q17" s="46"/>
      <c r="R17" s="46"/>
      <c r="S17" s="46"/>
      <c r="T17" s="46"/>
      <c r="U17" s="46">
        <v>20</v>
      </c>
      <c r="V17" s="46"/>
      <c r="W17" s="46" t="s">
        <v>35</v>
      </c>
      <c r="X17" s="48">
        <f>5-WEEKDAY(Y17,2)</f>
        <v>4</v>
      </c>
      <c r="Y17" s="44">
        <v>42408</v>
      </c>
      <c r="Z17" s="46">
        <v>0</v>
      </c>
      <c r="AA17" s="46"/>
      <c r="AB17" s="46"/>
      <c r="AC17" s="46" t="s">
        <v>36</v>
      </c>
      <c r="AD17" s="46"/>
      <c r="AE17" s="46"/>
      <c r="AF17" s="49"/>
    </row>
    <row r="18" spans="1:34" ht="12.75">
      <c r="A18" s="1">
        <v>18</v>
      </c>
      <c r="B18" s="50">
        <f>B$1</f>
        <v>42425.46058078704</v>
      </c>
      <c r="C18" s="51"/>
      <c r="D18" s="52" t="s">
        <v>37</v>
      </c>
      <c r="E18" s="52"/>
      <c r="F18" s="53"/>
      <c r="G18" s="54"/>
      <c r="H18" s="55" t="s">
        <v>37</v>
      </c>
      <c r="I18" s="54"/>
      <c r="K18" s="55"/>
      <c r="L18" s="55"/>
      <c r="M18" s="55"/>
      <c r="N18" s="56"/>
      <c r="O18" s="51"/>
      <c r="P18" s="57"/>
      <c r="Q18" s="52"/>
      <c r="R18" s="52"/>
      <c r="S18" s="52"/>
      <c r="T18" s="52"/>
      <c r="U18" s="52"/>
      <c r="V18" s="52" t="s">
        <v>37</v>
      </c>
      <c r="W18" s="52"/>
      <c r="X18" s="58">
        <f>5-WEEKDAY(Y18,2)</f>
        <v>1</v>
      </c>
      <c r="Y18" s="50">
        <f>B$1</f>
        <v>42425.46058078704</v>
      </c>
      <c r="Z18" s="52"/>
      <c r="AA18" s="52"/>
      <c r="AB18" s="52"/>
      <c r="AC18" s="52" t="s">
        <v>37</v>
      </c>
      <c r="AD18" s="52"/>
      <c r="AE18" s="52" t="s">
        <v>37</v>
      </c>
      <c r="AF18" s="52"/>
      <c r="AG18" s="52"/>
      <c r="AH18" s="52" t="s">
        <v>37</v>
      </c>
    </row>
    <row r="19" spans="1:32" ht="12.75">
      <c r="A19" s="1">
        <v>19</v>
      </c>
      <c r="B19" s="32">
        <v>42342.25</v>
      </c>
      <c r="C19" s="59" t="s">
        <v>35</v>
      </c>
      <c r="D19" s="60"/>
      <c r="E19" s="60"/>
      <c r="F19" s="61"/>
      <c r="G19" s="62"/>
      <c r="H19" s="63"/>
      <c r="I19" s="62"/>
      <c r="K19" s="63"/>
      <c r="L19" s="63"/>
      <c r="M19" s="63"/>
      <c r="N19" s="63"/>
      <c r="O19" s="59"/>
      <c r="P19" s="64"/>
      <c r="Q19" s="60">
        <v>1</v>
      </c>
      <c r="R19" s="60"/>
      <c r="S19" s="60"/>
      <c r="T19" s="60"/>
      <c r="U19" s="60" t="s">
        <v>35</v>
      </c>
      <c r="V19" s="60"/>
      <c r="W19" s="60">
        <v>14</v>
      </c>
      <c r="X19" s="65">
        <f>5-WEEKDAY(Y19,2)</f>
        <v>0</v>
      </c>
      <c r="Y19" s="32">
        <f>B19+(1+INT((B$1-B19)/W19))*W19</f>
        <v>42426.25</v>
      </c>
      <c r="Z19" s="60"/>
      <c r="AA19" s="60"/>
      <c r="AB19" s="60"/>
      <c r="AC19" s="60" t="s">
        <v>38</v>
      </c>
      <c r="AF19" s="1" t="s">
        <v>39</v>
      </c>
    </row>
    <row r="20" spans="1:32" ht="12.75">
      <c r="A20" s="1">
        <v>20</v>
      </c>
      <c r="B20" s="32">
        <v>42237.25</v>
      </c>
      <c r="C20" s="59" t="s">
        <v>35</v>
      </c>
      <c r="D20" s="60"/>
      <c r="E20" s="60"/>
      <c r="F20" s="61"/>
      <c r="G20" s="62"/>
      <c r="H20" s="63"/>
      <c r="I20" s="62"/>
      <c r="K20" s="63"/>
      <c r="L20" s="63"/>
      <c r="M20" s="63"/>
      <c r="N20" s="63"/>
      <c r="O20" s="59"/>
      <c r="P20" s="64"/>
      <c r="Q20" s="60">
        <v>1</v>
      </c>
      <c r="R20" s="60"/>
      <c r="S20" s="60"/>
      <c r="T20" s="60"/>
      <c r="U20" s="60" t="s">
        <v>35</v>
      </c>
      <c r="V20" s="60"/>
      <c r="W20" s="60">
        <v>7</v>
      </c>
      <c r="X20" s="65">
        <f>5-WEEKDAY(Y20,2)</f>
        <v>0</v>
      </c>
      <c r="Y20" s="32">
        <f>B20+(1+INT((B$1-B20)/W20))*W20</f>
        <v>42426.25</v>
      </c>
      <c r="Z20" s="60"/>
      <c r="AA20" s="60"/>
      <c r="AB20" s="60"/>
      <c r="AC20" s="60" t="s">
        <v>40</v>
      </c>
      <c r="AF20" s="1" t="s">
        <v>41</v>
      </c>
    </row>
    <row r="21" spans="1:29" ht="12.75">
      <c r="A21" s="1">
        <v>21</v>
      </c>
      <c r="B21" s="2">
        <v>42335</v>
      </c>
      <c r="P21" s="4">
        <v>99</v>
      </c>
      <c r="X21" s="5">
        <f>5-WEEKDAY(Y21,2)</f>
        <v>-2</v>
      </c>
      <c r="Y21" s="2">
        <f>Y$123-33+0.375</f>
        <v>42428.375</v>
      </c>
      <c r="AC21" s="1" t="s">
        <v>32</v>
      </c>
    </row>
    <row r="22" spans="1:32" ht="12.75">
      <c r="A22" s="1">
        <v>22</v>
      </c>
      <c r="B22" s="32">
        <v>42233.25</v>
      </c>
      <c r="C22" s="59" t="s">
        <v>35</v>
      </c>
      <c r="D22" s="60"/>
      <c r="E22" s="60"/>
      <c r="F22" s="61"/>
      <c r="G22" s="62"/>
      <c r="H22" s="63"/>
      <c r="I22" s="62"/>
      <c r="K22" s="63"/>
      <c r="L22" s="63"/>
      <c r="M22" s="63"/>
      <c r="N22" s="63"/>
      <c r="O22" s="59"/>
      <c r="P22" s="64"/>
      <c r="Q22" s="60">
        <v>1</v>
      </c>
      <c r="R22" s="60"/>
      <c r="S22" s="60"/>
      <c r="T22" s="60"/>
      <c r="U22" s="60" t="s">
        <v>35</v>
      </c>
      <c r="V22" s="60"/>
      <c r="W22" s="60">
        <v>7</v>
      </c>
      <c r="X22" s="66">
        <f>5-WEEKDAY(Y22,2)</f>
        <v>4</v>
      </c>
      <c r="Y22" s="32">
        <f>B22+(1+INT((B$1-B22)/W22))*W22</f>
        <v>42429.25</v>
      </c>
      <c r="Z22" s="60"/>
      <c r="AA22" s="60"/>
      <c r="AB22" s="60"/>
      <c r="AC22" s="60" t="s">
        <v>42</v>
      </c>
      <c r="AF22" s="1" t="s">
        <v>41</v>
      </c>
    </row>
    <row r="23" spans="1:32" ht="12.75">
      <c r="A23" s="1">
        <v>23</v>
      </c>
      <c r="B23" s="32">
        <v>42346.25</v>
      </c>
      <c r="C23" s="59" t="s">
        <v>35</v>
      </c>
      <c r="D23" s="60"/>
      <c r="E23" s="60"/>
      <c r="F23" s="61"/>
      <c r="G23" s="62"/>
      <c r="H23" s="63"/>
      <c r="I23" s="62"/>
      <c r="K23" s="63"/>
      <c r="L23" s="63"/>
      <c r="M23" s="63"/>
      <c r="N23" s="63"/>
      <c r="O23" s="59"/>
      <c r="P23" s="64"/>
      <c r="Q23" s="60">
        <v>1</v>
      </c>
      <c r="R23" s="60"/>
      <c r="S23" s="60"/>
      <c r="T23" s="60"/>
      <c r="U23" s="60" t="s">
        <v>35</v>
      </c>
      <c r="V23" s="60"/>
      <c r="W23" s="60">
        <v>14</v>
      </c>
      <c r="X23" s="65">
        <f>5-WEEKDAY(Y23,2)</f>
        <v>3</v>
      </c>
      <c r="Y23" s="32">
        <f>B23+(1+INT((B$1-B23)/W23))*W23</f>
        <v>42430.25</v>
      </c>
      <c r="Z23" s="60"/>
      <c r="AA23" s="60"/>
      <c r="AB23" s="60"/>
      <c r="AC23" s="60" t="s">
        <v>43</v>
      </c>
      <c r="AF23" s="1" t="s">
        <v>39</v>
      </c>
    </row>
    <row r="24" spans="1:32" ht="12.75">
      <c r="A24" s="1">
        <v>24</v>
      </c>
      <c r="B24" s="32">
        <v>42235.25</v>
      </c>
      <c r="C24" s="59" t="s">
        <v>35</v>
      </c>
      <c r="D24" s="60"/>
      <c r="E24" s="60"/>
      <c r="F24" s="61"/>
      <c r="G24" s="62"/>
      <c r="H24" s="63"/>
      <c r="I24" s="62"/>
      <c r="K24" s="63"/>
      <c r="L24" s="63"/>
      <c r="M24" s="63"/>
      <c r="N24" s="63"/>
      <c r="O24" s="59"/>
      <c r="P24" s="64"/>
      <c r="Q24" s="60">
        <v>1</v>
      </c>
      <c r="R24" s="60"/>
      <c r="S24" s="60"/>
      <c r="T24" s="60"/>
      <c r="U24" s="60" t="s">
        <v>35</v>
      </c>
      <c r="V24" s="60"/>
      <c r="W24" s="60">
        <v>7</v>
      </c>
      <c r="X24" s="65">
        <f>5-WEEKDAY(Y24,2)</f>
        <v>2</v>
      </c>
      <c r="Y24" s="32">
        <f>B24+(1+INT((B$1-B24)/W24))*W24</f>
        <v>42431.25</v>
      </c>
      <c r="Z24" s="60"/>
      <c r="AA24" s="60"/>
      <c r="AB24" s="60"/>
      <c r="AC24" s="60" t="s">
        <v>44</v>
      </c>
      <c r="AF24" s="1" t="s">
        <v>41</v>
      </c>
    </row>
    <row r="25" spans="1:34" ht="12.75">
      <c r="A25" s="1">
        <v>25</v>
      </c>
      <c r="B25" s="37"/>
      <c r="C25" s="38"/>
      <c r="D25" s="36"/>
      <c r="E25" s="36"/>
      <c r="F25" s="39"/>
      <c r="G25" s="40"/>
      <c r="H25" s="41"/>
      <c r="I25" s="40"/>
      <c r="K25" s="41"/>
      <c r="L25" s="41"/>
      <c r="M25" s="41"/>
      <c r="N25" s="41"/>
      <c r="O25" s="38"/>
      <c r="P25" s="42"/>
      <c r="Q25" s="36"/>
      <c r="R25" s="36"/>
      <c r="S25" s="36"/>
      <c r="T25" s="36"/>
      <c r="U25" s="36"/>
      <c r="V25" s="36"/>
      <c r="W25" s="36"/>
      <c r="X25" s="5">
        <f>5-WEEKDAY(Y25,2)</f>
        <v>3</v>
      </c>
      <c r="Y25" s="44">
        <f>Y$134</f>
        <v>42437</v>
      </c>
      <c r="Z25" s="36"/>
      <c r="AA25" s="36"/>
      <c r="AB25" s="67">
        <v>144</v>
      </c>
      <c r="AC25" s="1" t="s">
        <v>45</v>
      </c>
      <c r="AD25" s="36"/>
      <c r="AE25" s="36"/>
      <c r="AF25" s="36"/>
      <c r="AG25" s="36"/>
      <c r="AH25" s="36"/>
    </row>
    <row r="26" spans="1:34" ht="12.75">
      <c r="A26" s="1">
        <v>26</v>
      </c>
      <c r="B26" s="37"/>
      <c r="C26" s="38"/>
      <c r="D26" s="36"/>
      <c r="E26" s="36"/>
      <c r="F26" s="39"/>
      <c r="G26" s="40"/>
      <c r="H26" s="41"/>
      <c r="I26" s="40"/>
      <c r="K26" s="41"/>
      <c r="L26" s="41"/>
      <c r="M26" s="41"/>
      <c r="N26" s="41"/>
      <c r="O26" s="38"/>
      <c r="P26" s="42"/>
      <c r="Q26" s="36"/>
      <c r="R26" s="36"/>
      <c r="S26" s="36"/>
      <c r="T26" s="36"/>
      <c r="U26" s="36"/>
      <c r="V26" s="36"/>
      <c r="W26" s="36"/>
      <c r="X26" s="5">
        <f>5-WEEKDAY(Y26,2)</f>
        <v>2</v>
      </c>
      <c r="Y26" s="44">
        <f>Y$135</f>
        <v>42438</v>
      </c>
      <c r="Z26" s="36"/>
      <c r="AA26" s="36"/>
      <c r="AB26" s="67">
        <v>145</v>
      </c>
      <c r="AC26" s="1" t="s">
        <v>46</v>
      </c>
      <c r="AD26" s="36"/>
      <c r="AE26" s="36"/>
      <c r="AF26" s="36"/>
      <c r="AG26" s="36"/>
      <c r="AH26" s="36"/>
    </row>
    <row r="27" spans="1:32" ht="12.75">
      <c r="A27" s="1">
        <v>27</v>
      </c>
      <c r="B27" s="32">
        <v>42341.25</v>
      </c>
      <c r="C27" s="59" t="s">
        <v>35</v>
      </c>
      <c r="D27" s="60"/>
      <c r="E27" s="60"/>
      <c r="F27" s="61"/>
      <c r="G27" s="62"/>
      <c r="H27" s="63"/>
      <c r="I27" s="62"/>
      <c r="K27" s="63"/>
      <c r="L27" s="63"/>
      <c r="M27" s="63"/>
      <c r="N27" s="63"/>
      <c r="O27" s="59"/>
      <c r="P27" s="64"/>
      <c r="Q27" s="60">
        <v>1</v>
      </c>
      <c r="R27" s="60"/>
      <c r="S27" s="60"/>
      <c r="T27" s="60"/>
      <c r="U27" s="60" t="s">
        <v>35</v>
      </c>
      <c r="V27" s="60"/>
      <c r="W27" s="60">
        <v>14</v>
      </c>
      <c r="X27" s="65">
        <f>5-WEEKDAY(Y27,2)</f>
        <v>1</v>
      </c>
      <c r="Y27" s="32">
        <f>B27+(1+INT((B$1-B27)/W27))*W27</f>
        <v>42439.25</v>
      </c>
      <c r="Z27" s="60"/>
      <c r="AA27" s="60"/>
      <c r="AB27" s="60"/>
      <c r="AC27" s="60" t="s">
        <v>47</v>
      </c>
      <c r="AF27" s="1" t="s">
        <v>39</v>
      </c>
    </row>
    <row r="28" spans="1:29" ht="12.75">
      <c r="A28" s="1">
        <v>28</v>
      </c>
      <c r="B28" s="2">
        <v>42335</v>
      </c>
      <c r="P28" s="4">
        <v>99</v>
      </c>
      <c r="T28" s="1">
        <v>1</v>
      </c>
      <c r="X28" s="5">
        <f>5-WEEKDAY(Y28,2)</f>
        <v>-1</v>
      </c>
      <c r="Y28" s="2">
        <f>Y$123-13</f>
        <v>42448</v>
      </c>
      <c r="AC28" s="1" t="s">
        <v>32</v>
      </c>
    </row>
    <row r="29" spans="1:32" ht="12.75">
      <c r="A29" s="1">
        <v>29</v>
      </c>
      <c r="B29" s="68">
        <v>42096</v>
      </c>
      <c r="C29" s="69"/>
      <c r="D29" s="70"/>
      <c r="E29" s="70"/>
      <c r="F29" s="70"/>
      <c r="G29" s="70"/>
      <c r="H29" s="70"/>
      <c r="I29" s="70"/>
      <c r="K29" s="70"/>
      <c r="L29" s="70"/>
      <c r="M29" s="70"/>
      <c r="N29" s="70"/>
      <c r="O29" s="70"/>
      <c r="P29" s="71"/>
      <c r="Q29" s="70"/>
      <c r="R29" s="70"/>
      <c r="S29" s="70"/>
      <c r="T29" s="70"/>
      <c r="U29" s="70">
        <v>20</v>
      </c>
      <c r="V29" s="70"/>
      <c r="W29" s="70">
        <v>365.25</v>
      </c>
      <c r="X29" s="72">
        <f>5-WEEKDAY(Y29,2)</f>
        <v>1</v>
      </c>
      <c r="Y29" s="68">
        <v>42453</v>
      </c>
      <c r="Z29" s="70"/>
      <c r="AA29" s="70"/>
      <c r="AB29" s="70"/>
      <c r="AC29" s="70" t="s">
        <v>48</v>
      </c>
      <c r="AF29" s="73"/>
    </row>
    <row r="30" spans="1:35" s="1" customFormat="1" ht="12.75">
      <c r="A30" s="1">
        <v>30</v>
      </c>
      <c r="P30" s="4"/>
      <c r="Y30" s="2">
        <v>42453.958333333336</v>
      </c>
      <c r="Z30" s="1" t="s">
        <v>49</v>
      </c>
      <c r="AI30" s="6"/>
    </row>
    <row r="31" spans="1:34" ht="12.75">
      <c r="A31" s="1">
        <v>31</v>
      </c>
      <c r="B31" s="37"/>
      <c r="C31" s="38"/>
      <c r="D31" s="36"/>
      <c r="E31" s="36"/>
      <c r="F31" s="39"/>
      <c r="G31" s="40"/>
      <c r="H31" s="41"/>
      <c r="I31" s="40"/>
      <c r="K31" s="41"/>
      <c r="L31" s="41"/>
      <c r="M31" s="41"/>
      <c r="N31" s="41"/>
      <c r="O31" s="38"/>
      <c r="P31" s="42"/>
      <c r="Q31" s="36"/>
      <c r="R31" s="36"/>
      <c r="S31" s="36"/>
      <c r="T31" s="36"/>
      <c r="U31" s="36"/>
      <c r="V31" s="36"/>
      <c r="W31" s="36"/>
      <c r="X31" s="5">
        <f>5-WEEKDAY(Y31,2)</f>
        <v>0</v>
      </c>
      <c r="Y31" s="44">
        <f>Y$136</f>
        <v>42454</v>
      </c>
      <c r="Z31" s="36"/>
      <c r="AA31" s="36"/>
      <c r="AB31" s="67">
        <v>146</v>
      </c>
      <c r="AC31" s="1" t="s">
        <v>50</v>
      </c>
      <c r="AD31" s="36"/>
      <c r="AE31" s="36"/>
      <c r="AF31" s="36"/>
      <c r="AG31" s="36"/>
      <c r="AH31" s="36"/>
    </row>
    <row r="32" spans="1:32" ht="12.75">
      <c r="A32" s="1">
        <v>32</v>
      </c>
      <c r="B32" s="68">
        <v>42097</v>
      </c>
      <c r="C32" s="69"/>
      <c r="D32" s="70"/>
      <c r="E32" s="70"/>
      <c r="F32" s="70"/>
      <c r="G32" s="70"/>
      <c r="H32" s="70"/>
      <c r="I32" s="70"/>
      <c r="K32" s="70"/>
      <c r="L32" s="70"/>
      <c r="M32" s="70"/>
      <c r="N32" s="70"/>
      <c r="O32" s="70"/>
      <c r="P32" s="71"/>
      <c r="Q32" s="70"/>
      <c r="R32" s="70"/>
      <c r="S32" s="70"/>
      <c r="T32" s="70"/>
      <c r="U32" s="70">
        <v>20</v>
      </c>
      <c r="V32" s="70"/>
      <c r="W32" s="70">
        <v>365.25</v>
      </c>
      <c r="X32" s="72">
        <f>5-WEEKDAY(Y32,2)</f>
        <v>0</v>
      </c>
      <c r="Y32" s="68">
        <v>42454</v>
      </c>
      <c r="Z32" s="70"/>
      <c r="AA32" s="70"/>
      <c r="AB32" s="70"/>
      <c r="AC32" s="70" t="s">
        <v>51</v>
      </c>
      <c r="AF32" s="73"/>
    </row>
    <row r="33" spans="1:32" ht="12.75">
      <c r="A33" s="1">
        <v>33</v>
      </c>
      <c r="B33" s="74">
        <v>42089</v>
      </c>
      <c r="C33" s="75"/>
      <c r="D33" s="76"/>
      <c r="E33" s="76"/>
      <c r="F33" s="76"/>
      <c r="G33" s="76"/>
      <c r="H33" s="76"/>
      <c r="I33" s="76"/>
      <c r="K33" s="76"/>
      <c r="L33" s="76"/>
      <c r="M33" s="76"/>
      <c r="N33" s="76"/>
      <c r="O33" s="76"/>
      <c r="P33" s="77"/>
      <c r="Q33" s="76"/>
      <c r="R33" s="76"/>
      <c r="S33" s="76"/>
      <c r="T33" s="76"/>
      <c r="U33" s="76">
        <v>35</v>
      </c>
      <c r="V33" s="76"/>
      <c r="W33" s="76">
        <v>365.25</v>
      </c>
      <c r="X33" s="78">
        <f>5-WEEKDAY(Y33,2)</f>
        <v>0</v>
      </c>
      <c r="Y33" s="79">
        <f>B33+(1+INT((B$1-B33)/W33))*W33</f>
        <v>42454.25</v>
      </c>
      <c r="Z33" s="80"/>
      <c r="AA33" s="80"/>
      <c r="AB33" s="80"/>
      <c r="AC33" s="80" t="s">
        <v>52</v>
      </c>
      <c r="AF33" s="73"/>
    </row>
    <row r="34" spans="1:34" ht="12.75">
      <c r="A34" s="1">
        <v>34</v>
      </c>
      <c r="B34" s="37"/>
      <c r="C34" s="38"/>
      <c r="D34" s="36"/>
      <c r="E34" s="36"/>
      <c r="F34" s="39"/>
      <c r="G34" s="40"/>
      <c r="H34" s="41"/>
      <c r="I34" s="40"/>
      <c r="K34" s="41"/>
      <c r="L34" s="41"/>
      <c r="M34" s="41"/>
      <c r="N34" s="41"/>
      <c r="O34" s="38"/>
      <c r="P34" s="42"/>
      <c r="Q34" s="36"/>
      <c r="R34" s="36"/>
      <c r="S34" s="36"/>
      <c r="T34" s="36"/>
      <c r="U34" s="36"/>
      <c r="V34" s="36"/>
      <c r="W34" s="36"/>
      <c r="X34" s="5">
        <f>5-WEEKDAY(Y34,2)</f>
        <v>-1</v>
      </c>
      <c r="Y34" s="44">
        <f>Y$137</f>
        <v>42455</v>
      </c>
      <c r="Z34" s="36"/>
      <c r="AA34" s="36"/>
      <c r="AB34" s="67">
        <v>147</v>
      </c>
      <c r="AC34" s="1" t="s">
        <v>53</v>
      </c>
      <c r="AD34" s="36"/>
      <c r="AE34" s="36"/>
      <c r="AF34" s="36"/>
      <c r="AG34" s="36"/>
      <c r="AH34" s="36"/>
    </row>
    <row r="35" spans="1:32" ht="12.75">
      <c r="A35" s="1">
        <v>35</v>
      </c>
      <c r="B35" s="68">
        <v>42098</v>
      </c>
      <c r="C35" s="69"/>
      <c r="D35" s="70"/>
      <c r="E35" s="70"/>
      <c r="F35" s="70"/>
      <c r="G35" s="70"/>
      <c r="H35" s="70"/>
      <c r="I35" s="70"/>
      <c r="K35" s="70"/>
      <c r="L35" s="70"/>
      <c r="M35" s="70"/>
      <c r="N35" s="70"/>
      <c r="O35" s="70"/>
      <c r="P35" s="71"/>
      <c r="Q35" s="70"/>
      <c r="R35" s="70"/>
      <c r="S35" s="70"/>
      <c r="T35" s="70"/>
      <c r="U35" s="70">
        <v>20</v>
      </c>
      <c r="V35" s="70"/>
      <c r="W35" s="70">
        <v>365.25</v>
      </c>
      <c r="X35" s="72">
        <f>5-WEEKDAY(Y35,2)</f>
        <v>-1</v>
      </c>
      <c r="Y35" s="68">
        <v>42455</v>
      </c>
      <c r="Z35" s="70"/>
      <c r="AA35" s="70"/>
      <c r="AB35" s="70"/>
      <c r="AC35" s="70" t="s">
        <v>54</v>
      </c>
      <c r="AF35" s="73"/>
    </row>
    <row r="36" spans="1:34" ht="12.75">
      <c r="A36" s="1">
        <v>36</v>
      </c>
      <c r="B36" s="37"/>
      <c r="C36" s="38"/>
      <c r="D36" s="36"/>
      <c r="E36" s="36"/>
      <c r="F36" s="39"/>
      <c r="G36" s="40"/>
      <c r="H36" s="41"/>
      <c r="I36" s="40"/>
      <c r="K36" s="41"/>
      <c r="L36" s="41"/>
      <c r="M36" s="41"/>
      <c r="N36" s="41"/>
      <c r="O36" s="38"/>
      <c r="P36" s="42"/>
      <c r="Q36" s="36"/>
      <c r="R36" s="36"/>
      <c r="S36" s="36"/>
      <c r="T36" s="36"/>
      <c r="U36" s="36"/>
      <c r="V36" s="36"/>
      <c r="W36" s="36"/>
      <c r="X36" s="5">
        <f>5-WEEKDAY(Y36,2)</f>
        <v>3</v>
      </c>
      <c r="Y36" s="44">
        <f>Y$128</f>
        <v>42458.42361111111</v>
      </c>
      <c r="Z36" s="36"/>
      <c r="AA36" s="36"/>
      <c r="AB36" s="67">
        <v>114</v>
      </c>
      <c r="AC36" s="1" t="s">
        <v>55</v>
      </c>
      <c r="AD36" s="36"/>
      <c r="AE36" s="36"/>
      <c r="AF36" s="36"/>
      <c r="AG36" s="36"/>
      <c r="AH36" s="36"/>
    </row>
    <row r="37" spans="1:34" ht="12.75">
      <c r="A37" s="1">
        <v>37</v>
      </c>
      <c r="B37" s="37"/>
      <c r="C37" s="38"/>
      <c r="D37" s="36"/>
      <c r="E37" s="36"/>
      <c r="F37" s="39"/>
      <c r="G37" s="40"/>
      <c r="H37" s="41"/>
      <c r="I37" s="40"/>
      <c r="K37" s="41"/>
      <c r="L37" s="41"/>
      <c r="M37" s="41"/>
      <c r="N37" s="41"/>
      <c r="O37" s="38"/>
      <c r="P37" s="42"/>
      <c r="Q37" s="36"/>
      <c r="R37" s="36"/>
      <c r="S37" s="36"/>
      <c r="T37" s="36"/>
      <c r="U37" s="36"/>
      <c r="V37" s="36"/>
      <c r="W37" s="36"/>
      <c r="X37" s="5">
        <f>5-WEEKDAY(Y37,2)</f>
        <v>3</v>
      </c>
      <c r="Y37" s="44">
        <f>Y$129</f>
        <v>42458.424305555556</v>
      </c>
      <c r="Z37" s="36"/>
      <c r="AA37" s="36"/>
      <c r="AB37" s="67">
        <v>115</v>
      </c>
      <c r="AC37" s="1" t="s">
        <v>56</v>
      </c>
      <c r="AD37" s="36"/>
      <c r="AE37" s="36"/>
      <c r="AF37" s="36"/>
      <c r="AG37" s="36"/>
      <c r="AH37" s="36"/>
    </row>
    <row r="38" spans="1:34" ht="12.75">
      <c r="A38" s="1">
        <v>38</v>
      </c>
      <c r="B38" s="37"/>
      <c r="C38" s="38"/>
      <c r="D38" s="36"/>
      <c r="E38" s="36"/>
      <c r="F38" s="39"/>
      <c r="G38" s="40"/>
      <c r="H38" s="41"/>
      <c r="I38" s="40"/>
      <c r="K38" s="41"/>
      <c r="L38" s="41"/>
      <c r="M38" s="41"/>
      <c r="N38" s="41"/>
      <c r="O38" s="38"/>
      <c r="P38" s="42"/>
      <c r="Q38" s="36"/>
      <c r="R38" s="36"/>
      <c r="S38" s="36"/>
      <c r="T38" s="36"/>
      <c r="U38" s="36"/>
      <c r="V38" s="36"/>
      <c r="W38" s="36"/>
      <c r="X38" s="5">
        <f>5-WEEKDAY(Y38,2)</f>
        <v>3</v>
      </c>
      <c r="Y38" s="44">
        <f>Y$130</f>
        <v>42458.425</v>
      </c>
      <c r="Z38" s="36"/>
      <c r="AA38" s="36"/>
      <c r="AB38" s="67">
        <v>116</v>
      </c>
      <c r="AC38" s="1" t="s">
        <v>57</v>
      </c>
      <c r="AD38" s="36"/>
      <c r="AE38" s="36"/>
      <c r="AF38" s="36"/>
      <c r="AG38" s="36"/>
      <c r="AH38" s="36"/>
    </row>
    <row r="39" spans="1:34" ht="12.75">
      <c r="A39" s="1">
        <v>39</v>
      </c>
      <c r="B39" s="37"/>
      <c r="C39" s="38"/>
      <c r="D39" s="36"/>
      <c r="E39" s="36"/>
      <c r="F39" s="39"/>
      <c r="G39" s="40"/>
      <c r="H39" s="41"/>
      <c r="I39" s="40"/>
      <c r="K39" s="41"/>
      <c r="L39" s="41"/>
      <c r="M39" s="41"/>
      <c r="N39" s="41"/>
      <c r="O39" s="38"/>
      <c r="P39" s="42"/>
      <c r="Q39" s="36"/>
      <c r="R39" s="36"/>
      <c r="S39" s="36"/>
      <c r="T39" s="36"/>
      <c r="U39" s="36"/>
      <c r="V39" s="36"/>
      <c r="W39" s="36"/>
      <c r="X39" s="5">
        <f>5-WEEKDAY(Y39,2)</f>
        <v>3</v>
      </c>
      <c r="Y39" s="44">
        <f>Y$131</f>
        <v>42458.42569444445</v>
      </c>
      <c r="Z39" s="36"/>
      <c r="AA39" s="36"/>
      <c r="AB39" s="81">
        <v>117</v>
      </c>
      <c r="AC39" s="1" t="s">
        <v>58</v>
      </c>
      <c r="AD39" s="36"/>
      <c r="AE39" s="36"/>
      <c r="AF39" s="36"/>
      <c r="AG39" s="36"/>
      <c r="AH39" s="36"/>
    </row>
    <row r="40" spans="1:34" ht="12.75">
      <c r="A40" s="1">
        <v>40</v>
      </c>
      <c r="B40" s="37"/>
      <c r="C40" s="38"/>
      <c r="D40" s="36"/>
      <c r="E40" s="36"/>
      <c r="F40" s="39"/>
      <c r="G40" s="40"/>
      <c r="H40" s="41"/>
      <c r="I40" s="40"/>
      <c r="K40" s="41"/>
      <c r="L40" s="41"/>
      <c r="M40" s="41"/>
      <c r="N40" s="41"/>
      <c r="O40" s="38"/>
      <c r="P40" s="42"/>
      <c r="Q40" s="36"/>
      <c r="R40" s="36"/>
      <c r="S40" s="36"/>
      <c r="T40" s="36"/>
      <c r="U40" s="36"/>
      <c r="V40" s="36"/>
      <c r="W40" s="36"/>
      <c r="X40" s="5">
        <f>5-WEEKDAY(Y40,2)</f>
        <v>3</v>
      </c>
      <c r="Y40" s="44">
        <f>Y$132</f>
        <v>42458.426388888896</v>
      </c>
      <c r="Z40" s="36"/>
      <c r="AA40" s="36"/>
      <c r="AB40" s="67">
        <v>118</v>
      </c>
      <c r="AC40" s="1" t="s">
        <v>59</v>
      </c>
      <c r="AD40" s="36"/>
      <c r="AE40" s="36"/>
      <c r="AF40" s="36"/>
      <c r="AG40" s="36"/>
      <c r="AH40" s="36"/>
    </row>
    <row r="41" spans="1:33" ht="12.75">
      <c r="A41" s="1">
        <v>41</v>
      </c>
      <c r="B41" s="37"/>
      <c r="C41" s="38"/>
      <c r="D41" s="36"/>
      <c r="E41" s="36"/>
      <c r="F41" s="36"/>
      <c r="G41" s="36"/>
      <c r="H41" s="36"/>
      <c r="I41" s="36"/>
      <c r="K41" s="36"/>
      <c r="L41" s="36"/>
      <c r="M41" s="36"/>
      <c r="N41" s="36"/>
      <c r="O41" s="36"/>
      <c r="P41" s="42"/>
      <c r="Q41" s="36"/>
      <c r="R41" s="36"/>
      <c r="S41" s="36"/>
      <c r="T41" s="36"/>
      <c r="U41" s="36"/>
      <c r="V41" s="36"/>
      <c r="W41" s="36"/>
      <c r="X41" s="5">
        <f>5-WEEKDAY(Y41,2)</f>
        <v>3</v>
      </c>
      <c r="Y41" s="2">
        <f>Y$123-3+0.5</f>
        <v>42458.5</v>
      </c>
      <c r="Z41" s="36"/>
      <c r="AA41" s="36"/>
      <c r="AB41" s="36"/>
      <c r="AC41" s="1" t="s">
        <v>32</v>
      </c>
      <c r="AD41" s="36"/>
      <c r="AE41" s="36"/>
      <c r="AF41" s="36"/>
      <c r="AG41" s="36"/>
    </row>
    <row r="42" spans="1:31" ht="12.75">
      <c r="A42" s="1">
        <v>42</v>
      </c>
      <c r="B42" s="37"/>
      <c r="C42" s="38"/>
      <c r="D42" s="36"/>
      <c r="E42" s="36"/>
      <c r="F42" s="36"/>
      <c r="G42" s="36"/>
      <c r="H42" s="36"/>
      <c r="I42" s="36"/>
      <c r="K42" s="36"/>
      <c r="L42" s="36"/>
      <c r="M42" s="36"/>
      <c r="N42" s="36"/>
      <c r="O42" s="36"/>
      <c r="P42" s="42"/>
      <c r="Q42" s="36"/>
      <c r="R42" s="36"/>
      <c r="S42" s="36"/>
      <c r="T42" s="36"/>
      <c r="U42" s="36"/>
      <c r="V42" s="36"/>
      <c r="W42" s="36"/>
      <c r="X42" s="5">
        <f>5-WEEKDAY(Y42,2)</f>
        <v>3</v>
      </c>
      <c r="Y42" s="2">
        <f>Y$123-3+0.55</f>
        <v>42458.55</v>
      </c>
      <c r="Z42" s="36"/>
      <c r="AA42" s="36"/>
      <c r="AB42" s="36"/>
      <c r="AC42" s="1" t="s">
        <v>32</v>
      </c>
      <c r="AD42" s="36"/>
      <c r="AE42" s="36"/>
    </row>
    <row r="43" spans="1:29" ht="12.75">
      <c r="A43" s="1">
        <v>43</v>
      </c>
      <c r="B43" s="2">
        <v>42343</v>
      </c>
      <c r="Q43" s="1">
        <v>1</v>
      </c>
      <c r="X43" s="5">
        <f>5-WEEKDAY(Y43,2)</f>
        <v>0</v>
      </c>
      <c r="Y43" s="2">
        <f>Y$123</f>
        <v>42461</v>
      </c>
      <c r="AC43" s="1" t="s">
        <v>32</v>
      </c>
    </row>
    <row r="44" spans="1:34" ht="12.75">
      <c r="A44" s="1">
        <v>44</v>
      </c>
      <c r="B44" s="37"/>
      <c r="C44" s="38"/>
      <c r="D44" s="36"/>
      <c r="E44" s="36"/>
      <c r="F44" s="36"/>
      <c r="G44" s="36"/>
      <c r="H44" s="36"/>
      <c r="I44" s="36"/>
      <c r="K44" s="36"/>
      <c r="L44" s="36"/>
      <c r="M44" s="36"/>
      <c r="N44" s="36"/>
      <c r="O44" s="36"/>
      <c r="P44" s="42"/>
      <c r="Q44" s="36"/>
      <c r="R44" s="36"/>
      <c r="S44" s="36"/>
      <c r="T44" s="36"/>
      <c r="U44" s="36"/>
      <c r="V44" s="36"/>
      <c r="W44" s="36"/>
      <c r="X44" s="5">
        <f>5-WEEKDAY(Y44,2)</f>
        <v>0</v>
      </c>
      <c r="Y44" s="37">
        <f>Y$123+0.1</f>
        <v>42461.1</v>
      </c>
      <c r="Z44" s="36" t="s">
        <v>49</v>
      </c>
      <c r="AA44" s="36"/>
      <c r="AB44" s="36"/>
      <c r="AC44" s="36"/>
      <c r="AD44" s="36"/>
      <c r="AE44" s="36"/>
      <c r="AF44" s="36"/>
      <c r="AG44" s="36"/>
      <c r="AH44" s="36"/>
    </row>
    <row r="45" spans="1:29" ht="12.75">
      <c r="A45" s="1">
        <v>45</v>
      </c>
      <c r="P45" s="4">
        <v>99</v>
      </c>
      <c r="X45" s="5">
        <f>5-WEEKDAY(Y45,2)</f>
        <v>0</v>
      </c>
      <c r="Y45" s="2">
        <f>Y$123+0.37</f>
        <v>42461.37</v>
      </c>
      <c r="AC45" s="82" t="s">
        <v>32</v>
      </c>
    </row>
    <row r="46" spans="1:29" ht="12.75">
      <c r="A46" s="1">
        <v>46</v>
      </c>
      <c r="X46" s="5">
        <f>5-WEEKDAY(Y46,2)</f>
        <v>-1</v>
      </c>
      <c r="Y46" s="2">
        <f>Y$123+1.5</f>
        <v>42462.5</v>
      </c>
      <c r="AC46" s="1" t="s">
        <v>60</v>
      </c>
    </row>
    <row r="47" spans="1:29" ht="12.75">
      <c r="A47" s="1">
        <v>47</v>
      </c>
      <c r="B47" s="2">
        <v>42335</v>
      </c>
      <c r="P47" s="4">
        <v>99</v>
      </c>
      <c r="Q47" s="1">
        <v>1</v>
      </c>
      <c r="X47" s="5">
        <f>5-WEEKDAY(Y47,2)</f>
        <v>-2</v>
      </c>
      <c r="Y47" s="2">
        <f>Y$123+2</f>
        <v>42463</v>
      </c>
      <c r="AC47" s="1" t="s">
        <v>32</v>
      </c>
    </row>
    <row r="48" spans="1:29" ht="12.75">
      <c r="A48" s="1">
        <v>48</v>
      </c>
      <c r="P48" s="4">
        <v>99</v>
      </c>
      <c r="T48" s="1">
        <v>1</v>
      </c>
      <c r="X48" s="5">
        <f>5-WEEKDAY(Y48,2)</f>
        <v>-2</v>
      </c>
      <c r="Y48" s="2">
        <f>Y$123+2</f>
        <v>42463</v>
      </c>
      <c r="AC48" s="1" t="s">
        <v>60</v>
      </c>
    </row>
    <row r="49" spans="1:29" ht="12.75">
      <c r="A49" s="1">
        <v>49</v>
      </c>
      <c r="B49" s="2">
        <v>42335</v>
      </c>
      <c r="P49" s="4">
        <v>99</v>
      </c>
      <c r="T49" s="1">
        <v>1</v>
      </c>
      <c r="X49" s="5">
        <f>5-WEEKDAY(Y49,2)</f>
        <v>-2</v>
      </c>
      <c r="Y49" s="2">
        <f>Y$123+2</f>
        <v>42463</v>
      </c>
      <c r="AC49" s="1" t="s">
        <v>32</v>
      </c>
    </row>
    <row r="50" spans="1:29" ht="12.75">
      <c r="A50" s="1">
        <v>50</v>
      </c>
      <c r="B50" s="2">
        <v>42280</v>
      </c>
      <c r="W50" s="1">
        <v>183</v>
      </c>
      <c r="X50" s="83">
        <f>5-WEEKDAY(Y50,2)</f>
        <v>-2</v>
      </c>
      <c r="Y50" s="2">
        <f>B50+(1+INT((B$1-B50)/W50))*W50</f>
        <v>42463</v>
      </c>
      <c r="AC50" s="1" t="s">
        <v>61</v>
      </c>
    </row>
    <row r="51" spans="1:32" ht="12.75">
      <c r="A51" s="1">
        <v>51</v>
      </c>
      <c r="B51" s="68">
        <v>42103.99930555556</v>
      </c>
      <c r="C51" s="69"/>
      <c r="D51" s="70"/>
      <c r="E51" s="70"/>
      <c r="F51" s="70"/>
      <c r="G51" s="70"/>
      <c r="H51" s="70"/>
      <c r="I51" s="70"/>
      <c r="K51" s="70"/>
      <c r="L51" s="70"/>
      <c r="M51" s="70"/>
      <c r="N51" s="70"/>
      <c r="O51" s="70"/>
      <c r="P51" s="71"/>
      <c r="Q51" s="70"/>
      <c r="R51" s="70"/>
      <c r="S51" s="70"/>
      <c r="T51" s="70"/>
      <c r="U51" s="70">
        <v>20</v>
      </c>
      <c r="V51" s="70"/>
      <c r="W51" s="70">
        <v>365.25</v>
      </c>
      <c r="X51" s="72">
        <f>5-WEEKDAY(Y51,2)</f>
        <v>-1</v>
      </c>
      <c r="Y51" s="68">
        <f>B51+(1+INT((B$1-B51)/W51))*W51</f>
        <v>42469.24930555556</v>
      </c>
      <c r="Z51" s="70"/>
      <c r="AA51" s="70"/>
      <c r="AB51" s="70"/>
      <c r="AC51" s="70" t="s">
        <v>62</v>
      </c>
      <c r="AF51" s="73"/>
    </row>
    <row r="52" spans="1:34" ht="12.75">
      <c r="A52" s="1">
        <v>52</v>
      </c>
      <c r="B52" s="37"/>
      <c r="C52" s="38"/>
      <c r="D52" s="36"/>
      <c r="E52" s="36"/>
      <c r="F52" s="39"/>
      <c r="G52" s="40"/>
      <c r="H52" s="41"/>
      <c r="I52" s="40"/>
      <c r="K52" s="41"/>
      <c r="L52" s="41"/>
      <c r="M52" s="41"/>
      <c r="N52" s="41"/>
      <c r="O52" s="38"/>
      <c r="P52" s="42"/>
      <c r="Q52" s="36"/>
      <c r="R52" s="36"/>
      <c r="S52" s="36"/>
      <c r="T52" s="36"/>
      <c r="U52" s="36"/>
      <c r="V52" s="36"/>
      <c r="W52" s="36"/>
      <c r="X52" s="5">
        <f>5-WEEKDAY(Y52,2)</f>
        <v>3</v>
      </c>
      <c r="Y52" s="44">
        <f>Y$138</f>
        <v>42486</v>
      </c>
      <c r="Z52" s="36"/>
      <c r="AA52" s="36"/>
      <c r="AB52" s="67">
        <v>148</v>
      </c>
      <c r="AC52" s="1" t="s">
        <v>63</v>
      </c>
      <c r="AD52" s="36"/>
      <c r="AE52" s="36"/>
      <c r="AF52" s="36"/>
      <c r="AG52" s="36"/>
      <c r="AH52" s="36"/>
    </row>
    <row r="53" spans="1:32" ht="12.75">
      <c r="A53" s="1">
        <v>53</v>
      </c>
      <c r="B53" s="68">
        <v>42125.99930555556</v>
      </c>
      <c r="C53" s="69"/>
      <c r="D53" s="70"/>
      <c r="E53" s="70"/>
      <c r="F53" s="70"/>
      <c r="G53" s="70"/>
      <c r="H53" s="70"/>
      <c r="I53" s="70"/>
      <c r="K53" s="70"/>
      <c r="L53" s="70"/>
      <c r="M53" s="70"/>
      <c r="N53" s="70"/>
      <c r="O53" s="70"/>
      <c r="P53" s="71"/>
      <c r="Q53" s="70"/>
      <c r="R53" s="70"/>
      <c r="S53" s="70"/>
      <c r="T53" s="70"/>
      <c r="U53" s="70">
        <v>20</v>
      </c>
      <c r="V53" s="70"/>
      <c r="W53" s="70">
        <v>365.25</v>
      </c>
      <c r="X53" s="72">
        <f>5-WEEKDAY(Y53,2)</f>
        <v>-2</v>
      </c>
      <c r="Y53" s="68">
        <f>B53+(1+INT((B$1-B53)/W53))*W53</f>
        <v>42491.24930555556</v>
      </c>
      <c r="Z53" s="70"/>
      <c r="AA53" s="70"/>
      <c r="AB53" s="70"/>
      <c r="AC53" s="70" t="s">
        <v>64</v>
      </c>
      <c r="AF53" s="73"/>
    </row>
    <row r="54" spans="1:29" ht="12.75">
      <c r="A54" s="1">
        <v>54</v>
      </c>
      <c r="B54" s="2">
        <v>42335</v>
      </c>
      <c r="P54" s="4">
        <v>99</v>
      </c>
      <c r="X54" s="5">
        <f>5-WEEKDAY(Y54,2)</f>
        <v>2</v>
      </c>
      <c r="Y54" s="2">
        <f>Y$123+33</f>
        <v>42494</v>
      </c>
      <c r="AC54" s="1" t="s">
        <v>60</v>
      </c>
    </row>
    <row r="55" spans="1:34" ht="12.75">
      <c r="A55" s="1">
        <v>55</v>
      </c>
      <c r="B55" s="37"/>
      <c r="C55" s="38"/>
      <c r="D55" s="36"/>
      <c r="E55" s="36"/>
      <c r="F55" s="39"/>
      <c r="G55" s="40"/>
      <c r="H55" s="41"/>
      <c r="I55" s="40"/>
      <c r="K55" s="41"/>
      <c r="L55" s="41"/>
      <c r="M55" s="41"/>
      <c r="N55" s="41"/>
      <c r="O55" s="38"/>
      <c r="P55" s="42"/>
      <c r="Q55" s="36"/>
      <c r="R55" s="36"/>
      <c r="S55" s="36"/>
      <c r="T55" s="36"/>
      <c r="U55" s="36"/>
      <c r="V55" s="36"/>
      <c r="W55" s="36"/>
      <c r="X55" s="5">
        <f>5-WEEKDAY(Y55,2)</f>
        <v>-2</v>
      </c>
      <c r="Y55" s="44">
        <f>Y$139</f>
        <v>42505</v>
      </c>
      <c r="Z55" s="36"/>
      <c r="AA55" s="36"/>
      <c r="AB55" s="67">
        <v>149</v>
      </c>
      <c r="AC55" s="1" t="s">
        <v>65</v>
      </c>
      <c r="AD55" s="36"/>
      <c r="AE55" s="36"/>
      <c r="AF55" s="36"/>
      <c r="AG55" s="36"/>
      <c r="AH55" s="36"/>
    </row>
    <row r="56" spans="1:32" ht="12.75">
      <c r="A56" s="1">
        <v>56</v>
      </c>
      <c r="B56" s="68">
        <v>42167.99930555556</v>
      </c>
      <c r="C56" s="69"/>
      <c r="D56" s="70"/>
      <c r="E56" s="70"/>
      <c r="F56" s="70"/>
      <c r="G56" s="70"/>
      <c r="H56" s="70"/>
      <c r="I56" s="70"/>
      <c r="K56" s="70"/>
      <c r="L56" s="70"/>
      <c r="M56" s="70"/>
      <c r="N56" s="70"/>
      <c r="O56" s="70"/>
      <c r="P56" s="71"/>
      <c r="Q56" s="70"/>
      <c r="R56" s="70"/>
      <c r="S56" s="70"/>
      <c r="T56" s="70"/>
      <c r="U56" s="70">
        <v>20</v>
      </c>
      <c r="V56" s="70"/>
      <c r="W56" s="70">
        <v>365.25</v>
      </c>
      <c r="X56" s="72">
        <f>5-WEEKDAY(Y56,2)</f>
        <v>-2</v>
      </c>
      <c r="Y56" s="68">
        <f>B56+(1+INT((B$1-B56)/W56))*W56</f>
        <v>42533.24930555556</v>
      </c>
      <c r="Z56" s="70"/>
      <c r="AA56" s="70"/>
      <c r="AB56" s="70"/>
      <c r="AC56" s="70" t="s">
        <v>66</v>
      </c>
      <c r="AF56" s="73"/>
    </row>
    <row r="57" spans="1:29" ht="12.75">
      <c r="A57" s="1">
        <v>57</v>
      </c>
      <c r="B57" s="2">
        <v>41823</v>
      </c>
      <c r="W57" s="1">
        <v>730</v>
      </c>
      <c r="X57" s="83">
        <f>5-WEEKDAY(Y57,2)</f>
        <v>-1</v>
      </c>
      <c r="Y57" s="2">
        <f>B57+(1+INT((B$1-B57)/W57))*W57</f>
        <v>42553</v>
      </c>
      <c r="AC57" s="1" t="s">
        <v>67</v>
      </c>
    </row>
    <row r="58" spans="1:32" ht="12.75">
      <c r="A58" s="1">
        <v>58</v>
      </c>
      <c r="B58" s="84">
        <v>42202</v>
      </c>
      <c r="C58" s="85"/>
      <c r="D58" s="86"/>
      <c r="E58" s="86"/>
      <c r="F58" s="86"/>
      <c r="G58" s="86"/>
      <c r="H58" s="86"/>
      <c r="I58" s="86"/>
      <c r="K58" s="86"/>
      <c r="L58" s="86"/>
      <c r="M58" s="86"/>
      <c r="N58" s="86"/>
      <c r="O58" s="86"/>
      <c r="P58" s="87"/>
      <c r="Q58" s="86"/>
      <c r="R58" s="86"/>
      <c r="S58" s="86"/>
      <c r="T58" s="86"/>
      <c r="U58" s="86">
        <v>50</v>
      </c>
      <c r="V58" s="86"/>
      <c r="W58" s="88">
        <f>365.25-8</f>
        <v>357.25</v>
      </c>
      <c r="X58" s="89">
        <f>5-WEEKDAY(Y58,2)</f>
        <v>0</v>
      </c>
      <c r="Y58" s="90">
        <f>B58+(1+INT((B$1-B58)/W58))*W58</f>
        <v>42559.25</v>
      </c>
      <c r="Z58" s="86"/>
      <c r="AA58" s="86"/>
      <c r="AB58" s="86"/>
      <c r="AC58" s="88" t="s">
        <v>68</v>
      </c>
      <c r="AF58" s="73"/>
    </row>
    <row r="59" spans="1:32" ht="12.75">
      <c r="A59" s="1">
        <v>59</v>
      </c>
      <c r="B59" s="91">
        <v>13733.999305555557</v>
      </c>
      <c r="C59" s="92"/>
      <c r="D59" s="93"/>
      <c r="E59" s="93"/>
      <c r="F59" s="93"/>
      <c r="G59" s="93"/>
      <c r="H59" s="93"/>
      <c r="I59" s="93"/>
      <c r="K59" s="93"/>
      <c r="L59" s="93"/>
      <c r="M59" s="93"/>
      <c r="N59" s="93"/>
      <c r="O59" s="93"/>
      <c r="P59" s="94"/>
      <c r="Q59" s="93"/>
      <c r="R59" s="93"/>
      <c r="S59" s="93"/>
      <c r="T59" s="93"/>
      <c r="U59" s="93">
        <v>30</v>
      </c>
      <c r="V59" s="93"/>
      <c r="W59" s="93">
        <v>365.25</v>
      </c>
      <c r="X59" s="95">
        <f>5-WEEKDAY(Y59,2)</f>
        <v>-1</v>
      </c>
      <c r="Y59" s="96">
        <f>B59+(1+INT((B$1-B59)/W59))*W59</f>
        <v>42588.74930555555</v>
      </c>
      <c r="Z59" s="97">
        <f>(Y59-B59)/365.25</f>
        <v>78.99999999999999</v>
      </c>
      <c r="AA59" s="93"/>
      <c r="AB59" s="93"/>
      <c r="AC59" s="93" t="s">
        <v>69</v>
      </c>
      <c r="AF59" s="73"/>
    </row>
    <row r="60" spans="1:34" ht="12.75">
      <c r="A60" s="1">
        <v>60</v>
      </c>
      <c r="B60" s="37"/>
      <c r="C60" s="38"/>
      <c r="D60" s="36"/>
      <c r="E60" s="36"/>
      <c r="F60" s="39"/>
      <c r="G60" s="40"/>
      <c r="H60" s="41"/>
      <c r="I60" s="40"/>
      <c r="K60" s="41"/>
      <c r="L60" s="41"/>
      <c r="M60" s="41"/>
      <c r="N60" s="41"/>
      <c r="O60" s="38"/>
      <c r="P60" s="42"/>
      <c r="Q60" s="36"/>
      <c r="R60" s="36"/>
      <c r="S60" s="36"/>
      <c r="T60" s="36"/>
      <c r="U60" s="36"/>
      <c r="V60" s="36"/>
      <c r="W60" s="36"/>
      <c r="X60" s="5">
        <f>5-WEEKDAY(Y60,2)</f>
        <v>4</v>
      </c>
      <c r="Y60" s="44">
        <f>Y$140</f>
        <v>42597</v>
      </c>
      <c r="Z60" s="36"/>
      <c r="AA60" s="36"/>
      <c r="AB60" s="67">
        <v>150</v>
      </c>
      <c r="AC60" s="1" t="s">
        <v>70</v>
      </c>
      <c r="AD60" s="36"/>
      <c r="AE60" s="36"/>
      <c r="AF60" s="36"/>
      <c r="AG60" s="36"/>
      <c r="AH60" s="36"/>
    </row>
    <row r="61" spans="1:32" ht="12.75">
      <c r="A61" s="1">
        <v>61</v>
      </c>
      <c r="B61" s="74">
        <v>42232</v>
      </c>
      <c r="C61" s="75"/>
      <c r="D61" s="76"/>
      <c r="E61" s="76"/>
      <c r="F61" s="76"/>
      <c r="G61" s="76"/>
      <c r="H61" s="76"/>
      <c r="I61" s="76"/>
      <c r="K61" s="76"/>
      <c r="L61" s="76"/>
      <c r="M61" s="76"/>
      <c r="N61" s="76"/>
      <c r="O61" s="76"/>
      <c r="P61" s="77"/>
      <c r="Q61" s="76"/>
      <c r="R61" s="76"/>
      <c r="S61" s="76"/>
      <c r="T61" s="76"/>
      <c r="U61" s="76">
        <v>35</v>
      </c>
      <c r="V61" s="76"/>
      <c r="W61" s="76">
        <v>365.25</v>
      </c>
      <c r="X61" s="78">
        <f>5-WEEKDAY(Y61,2)</f>
        <v>4</v>
      </c>
      <c r="Y61" s="79">
        <f>B61+(1+INT((B$1-B61)/W61))*W61</f>
        <v>42597.25</v>
      </c>
      <c r="Z61" s="80"/>
      <c r="AA61" s="80"/>
      <c r="AB61" s="80"/>
      <c r="AC61" s="80" t="s">
        <v>71</v>
      </c>
      <c r="AF61" s="73"/>
    </row>
    <row r="62" spans="1:32" ht="12.75">
      <c r="A62" s="1">
        <v>62</v>
      </c>
      <c r="B62" s="68">
        <v>42237.99930555556</v>
      </c>
      <c r="C62" s="69"/>
      <c r="D62" s="70"/>
      <c r="E62" s="70"/>
      <c r="F62" s="70"/>
      <c r="G62" s="70"/>
      <c r="H62" s="70"/>
      <c r="I62" s="70"/>
      <c r="K62" s="70"/>
      <c r="L62" s="70"/>
      <c r="M62" s="70"/>
      <c r="N62" s="70"/>
      <c r="O62" s="70"/>
      <c r="P62" s="71"/>
      <c r="Q62" s="70"/>
      <c r="R62" s="70"/>
      <c r="S62" s="70"/>
      <c r="T62" s="70"/>
      <c r="U62" s="70">
        <v>20</v>
      </c>
      <c r="V62" s="70"/>
      <c r="W62" s="70">
        <v>365.25</v>
      </c>
      <c r="X62" s="72">
        <f>5-WEEKDAY(Y62,2)</f>
        <v>-2</v>
      </c>
      <c r="Y62" s="68">
        <f>B62+(1+INT((B$1-B62)/W62))*W62</f>
        <v>42603.24930555556</v>
      </c>
      <c r="Z62" s="70"/>
      <c r="AA62" s="70"/>
      <c r="AB62" s="70"/>
      <c r="AC62" s="70" t="s">
        <v>72</v>
      </c>
      <c r="AF62" s="73"/>
    </row>
    <row r="63" spans="1:32" ht="12.75">
      <c r="A63" s="1">
        <v>63</v>
      </c>
      <c r="B63" s="68">
        <v>42247</v>
      </c>
      <c r="C63" s="69"/>
      <c r="D63" s="70"/>
      <c r="E63" s="70"/>
      <c r="F63" s="70"/>
      <c r="G63" s="70"/>
      <c r="H63" s="70"/>
      <c r="I63" s="70"/>
      <c r="K63" s="70"/>
      <c r="L63" s="70"/>
      <c r="M63" s="70"/>
      <c r="N63" s="70"/>
      <c r="O63" s="70"/>
      <c r="P63" s="71"/>
      <c r="Q63" s="70"/>
      <c r="R63" s="70"/>
      <c r="S63" s="70"/>
      <c r="T63" s="70"/>
      <c r="U63" s="70">
        <v>20</v>
      </c>
      <c r="V63" s="70"/>
      <c r="W63" s="70">
        <v>365.25</v>
      </c>
      <c r="X63" s="72">
        <f>5-WEEKDAY(Y63,2)</f>
        <v>4</v>
      </c>
      <c r="Y63" s="68">
        <f>B63+(1+INT((B$1-B63)/W63))*W63-1</f>
        <v>42611.25</v>
      </c>
      <c r="Z63" s="70"/>
      <c r="AA63" s="70"/>
      <c r="AB63" s="70"/>
      <c r="AC63" s="70" t="s">
        <v>73</v>
      </c>
      <c r="AF63" s="73"/>
    </row>
    <row r="64" spans="1:34" ht="12.75">
      <c r="A64" s="1">
        <v>64</v>
      </c>
      <c r="B64" s="2">
        <v>42073</v>
      </c>
      <c r="C64" s="3" t="s">
        <v>35</v>
      </c>
      <c r="F64" s="98"/>
      <c r="G64" s="99"/>
      <c r="H64" s="100"/>
      <c r="I64" s="99"/>
      <c r="K64" s="100"/>
      <c r="L64" s="100"/>
      <c r="M64" s="100"/>
      <c r="N64" s="101">
        <v>1</v>
      </c>
      <c r="O64" s="3"/>
      <c r="W64" s="1">
        <f>365.25*1.5</f>
        <v>547.875</v>
      </c>
      <c r="X64" s="5">
        <f>5-WEEKDAY(Y64,2)</f>
        <v>2</v>
      </c>
      <c r="Y64" s="37">
        <f>B64+(1+INT((B$1-B64)/W64))*W64</f>
        <v>42620.875</v>
      </c>
      <c r="Z64" s="1" t="s">
        <v>35</v>
      </c>
      <c r="AC64" s="1" t="s">
        <v>60</v>
      </c>
      <c r="AE64" s="36"/>
      <c r="AF64" s="36"/>
      <c r="AG64" s="36"/>
      <c r="AH64" s="36"/>
    </row>
    <row r="65" spans="1:32" ht="12.75">
      <c r="A65" s="1">
        <v>65</v>
      </c>
      <c r="B65" s="96">
        <v>42256</v>
      </c>
      <c r="C65" s="92"/>
      <c r="D65" s="93"/>
      <c r="E65" s="93"/>
      <c r="F65" s="93"/>
      <c r="G65" s="93"/>
      <c r="H65" s="93"/>
      <c r="I65" s="93"/>
      <c r="K65" s="93"/>
      <c r="L65" s="93"/>
      <c r="M65" s="93"/>
      <c r="N65" s="93"/>
      <c r="O65" s="93"/>
      <c r="P65" s="94"/>
      <c r="Q65" s="93"/>
      <c r="R65" s="93"/>
      <c r="S65" s="93"/>
      <c r="T65" s="93"/>
      <c r="U65" s="93">
        <v>30</v>
      </c>
      <c r="V65" s="93"/>
      <c r="W65" s="93">
        <v>365.25</v>
      </c>
      <c r="X65" s="95">
        <f>5-WEEKDAY(Y65,2)</f>
        <v>1</v>
      </c>
      <c r="Y65" s="96">
        <f>B65+(1+INT((B$1-B65)/W65))*W65</f>
        <v>42621.25</v>
      </c>
      <c r="Z65" s="93"/>
      <c r="AA65" s="93"/>
      <c r="AB65" s="102"/>
      <c r="AC65" s="93" t="s">
        <v>74</v>
      </c>
      <c r="AF65" s="73"/>
    </row>
    <row r="66" spans="1:32" ht="12.75">
      <c r="A66" s="1">
        <v>66</v>
      </c>
      <c r="B66" s="84">
        <v>42270</v>
      </c>
      <c r="C66" s="85"/>
      <c r="D66" s="86"/>
      <c r="E66" s="86"/>
      <c r="F66" s="86"/>
      <c r="G66" s="86"/>
      <c r="H66" s="86"/>
      <c r="I66" s="86"/>
      <c r="K66" s="86"/>
      <c r="L66" s="86"/>
      <c r="M66" s="86"/>
      <c r="N66" s="86"/>
      <c r="O66" s="86"/>
      <c r="P66" s="87"/>
      <c r="Q66" s="86"/>
      <c r="R66" s="86"/>
      <c r="S66" s="86"/>
      <c r="T66" s="86"/>
      <c r="U66" s="86">
        <v>50</v>
      </c>
      <c r="V66" s="86"/>
      <c r="W66" s="88">
        <f>365.25-9</f>
        <v>356.25</v>
      </c>
      <c r="X66" s="89">
        <f>5-WEEKDAY(Y66,2)</f>
        <v>3</v>
      </c>
      <c r="Y66" s="90">
        <f>B66+(1+INT((B$1-B66)/W66))*W66</f>
        <v>42626.25</v>
      </c>
      <c r="Z66" s="86"/>
      <c r="AA66" s="86"/>
      <c r="AB66" s="86"/>
      <c r="AC66" s="86" t="s">
        <v>75</v>
      </c>
      <c r="AF66" s="73"/>
    </row>
    <row r="67" spans="1:32" ht="12.75">
      <c r="A67" s="1">
        <v>67</v>
      </c>
      <c r="B67" s="74">
        <v>42291.99930555556</v>
      </c>
      <c r="C67" s="75"/>
      <c r="D67" s="76"/>
      <c r="E67" s="76"/>
      <c r="F67" s="76"/>
      <c r="G67" s="76"/>
      <c r="H67" s="76"/>
      <c r="I67" s="76"/>
      <c r="K67" s="76"/>
      <c r="L67" s="76"/>
      <c r="M67" s="76"/>
      <c r="N67" s="76"/>
      <c r="O67" s="76"/>
      <c r="P67" s="77"/>
      <c r="Q67" s="76"/>
      <c r="R67" s="76"/>
      <c r="S67" s="76"/>
      <c r="T67" s="76"/>
      <c r="U67" s="76">
        <v>35</v>
      </c>
      <c r="V67" s="76"/>
      <c r="W67" s="76">
        <v>365.25</v>
      </c>
      <c r="X67" s="78">
        <f>5-WEEKDAY(Y67,2)</f>
        <v>0</v>
      </c>
      <c r="Y67" s="79">
        <f>B67+(1+INT((B$1-B67)/W67))*W67</f>
        <v>42657.24930555556</v>
      </c>
      <c r="Z67" s="80"/>
      <c r="AA67" s="80"/>
      <c r="AB67" s="80"/>
      <c r="AC67" s="80" t="s">
        <v>76</v>
      </c>
      <c r="AF67" s="73"/>
    </row>
    <row r="68" spans="1:29" ht="12.75">
      <c r="A68" s="1">
        <v>68</v>
      </c>
      <c r="B68" s="103"/>
      <c r="C68" s="104"/>
      <c r="D68" s="105"/>
      <c r="E68" s="105"/>
      <c r="F68" s="105"/>
      <c r="G68" s="105"/>
      <c r="H68" s="105"/>
      <c r="I68" s="105"/>
      <c r="K68" s="105"/>
      <c r="L68" s="105"/>
      <c r="M68" s="105"/>
      <c r="N68" s="105"/>
      <c r="O68" s="105"/>
      <c r="P68" s="106"/>
      <c r="Q68" s="105"/>
      <c r="R68" s="105"/>
      <c r="S68" s="105"/>
      <c r="T68" s="105"/>
      <c r="U68" s="105">
        <v>20</v>
      </c>
      <c r="V68" s="105"/>
      <c r="W68" s="105"/>
      <c r="X68" s="107"/>
      <c r="Y68" s="108">
        <v>42674</v>
      </c>
      <c r="Z68" s="109"/>
      <c r="AA68" s="109"/>
      <c r="AB68" s="109"/>
      <c r="AC68" s="109" t="s">
        <v>77</v>
      </c>
    </row>
    <row r="69" spans="1:29" ht="12.75">
      <c r="A69" s="1">
        <v>69</v>
      </c>
      <c r="B69" s="68">
        <v>42309.99930555556</v>
      </c>
      <c r="C69" s="69"/>
      <c r="D69" s="70"/>
      <c r="E69" s="70"/>
      <c r="F69" s="70"/>
      <c r="G69" s="70"/>
      <c r="H69" s="70"/>
      <c r="I69" s="70"/>
      <c r="K69" s="70"/>
      <c r="L69" s="70"/>
      <c r="M69" s="70"/>
      <c r="N69" s="70"/>
      <c r="O69" s="70"/>
      <c r="P69" s="71"/>
      <c r="Q69" s="70"/>
      <c r="R69" s="70"/>
      <c r="S69" s="70"/>
      <c r="T69" s="70"/>
      <c r="U69" s="70">
        <v>20</v>
      </c>
      <c r="V69" s="70"/>
      <c r="W69" s="70">
        <v>365.25</v>
      </c>
      <c r="X69" s="72">
        <f>5-WEEKDAY(Y69,2)</f>
        <v>3</v>
      </c>
      <c r="Y69" s="68">
        <f>B69+(1+INT((B$1-B69)/W69))*W69</f>
        <v>42675.24930555556</v>
      </c>
      <c r="Z69" s="70"/>
      <c r="AA69" s="70"/>
      <c r="AB69" s="70"/>
      <c r="AC69" s="70" t="s">
        <v>78</v>
      </c>
    </row>
    <row r="70" spans="1:29" ht="12.75">
      <c r="A70" s="1">
        <v>70</v>
      </c>
      <c r="B70" s="110">
        <v>42329.99930555556</v>
      </c>
      <c r="C70" s="111"/>
      <c r="D70" s="112"/>
      <c r="E70" s="112"/>
      <c r="F70" s="112"/>
      <c r="G70" s="112"/>
      <c r="H70" s="112"/>
      <c r="I70" s="112"/>
      <c r="K70" s="112"/>
      <c r="L70" s="112"/>
      <c r="M70" s="112"/>
      <c r="N70" s="112"/>
      <c r="O70" s="112"/>
      <c r="P70" s="113"/>
      <c r="Q70" s="112"/>
      <c r="R70" s="112"/>
      <c r="S70" s="112"/>
      <c r="T70" s="112"/>
      <c r="U70" s="112">
        <v>37</v>
      </c>
      <c r="V70" s="112"/>
      <c r="W70" s="112">
        <v>365.25</v>
      </c>
      <c r="X70" s="114">
        <f>5-WEEKDAY(Y70,2)</f>
        <v>4</v>
      </c>
      <c r="Y70" s="115">
        <f>B70+(1+INT((B$1-B70)/W70))*W70</f>
        <v>42695.24930555556</v>
      </c>
      <c r="Z70" s="116"/>
      <c r="AA70" s="116"/>
      <c r="AB70" s="116"/>
      <c r="AC70" s="116" t="s">
        <v>79</v>
      </c>
    </row>
    <row r="71" spans="1:29" ht="12.75">
      <c r="A71" s="1">
        <v>71</v>
      </c>
      <c r="B71" s="68">
        <v>42338.99930555556</v>
      </c>
      <c r="C71" s="69"/>
      <c r="D71" s="70"/>
      <c r="E71" s="70"/>
      <c r="F71" s="70"/>
      <c r="G71" s="70"/>
      <c r="H71" s="70"/>
      <c r="I71" s="70"/>
      <c r="K71" s="70"/>
      <c r="L71" s="70"/>
      <c r="M71" s="70"/>
      <c r="N71" s="70"/>
      <c r="O71" s="70"/>
      <c r="P71" s="71"/>
      <c r="Q71" s="70"/>
      <c r="R71" s="70"/>
      <c r="S71" s="70"/>
      <c r="T71" s="70"/>
      <c r="U71" s="70">
        <v>20</v>
      </c>
      <c r="V71" s="70"/>
      <c r="W71" s="70">
        <v>365.25</v>
      </c>
      <c r="X71" s="72">
        <f>5-WEEKDAY(Y71,2)</f>
        <v>2</v>
      </c>
      <c r="Y71" s="68">
        <f>B71+(1+INT((B$1-B71)/W71))*W71</f>
        <v>42704.24930555556</v>
      </c>
      <c r="Z71" s="70"/>
      <c r="AA71" s="70"/>
      <c r="AB71" s="70"/>
      <c r="AC71" s="70" t="s">
        <v>80</v>
      </c>
    </row>
    <row r="72" spans="1:29" ht="12.75">
      <c r="A72" s="1">
        <v>72</v>
      </c>
      <c r="B72" s="68">
        <v>42362</v>
      </c>
      <c r="C72" s="69"/>
      <c r="D72" s="70"/>
      <c r="E72" s="70"/>
      <c r="F72" s="70"/>
      <c r="G72" s="70"/>
      <c r="H72" s="70"/>
      <c r="I72" s="70"/>
      <c r="K72" s="70"/>
      <c r="L72" s="70"/>
      <c r="M72" s="70"/>
      <c r="N72" s="70"/>
      <c r="O72" s="70"/>
      <c r="P72" s="71"/>
      <c r="Q72" s="70"/>
      <c r="R72" s="70"/>
      <c r="S72" s="70"/>
      <c r="T72" s="70"/>
      <c r="U72" s="70">
        <v>20</v>
      </c>
      <c r="V72" s="70"/>
      <c r="W72" s="70">
        <v>365.25</v>
      </c>
      <c r="X72" s="72">
        <f>5-WEEKDAY(Y72,2)</f>
        <v>0</v>
      </c>
      <c r="Y72" s="68">
        <f>B72+(1+INT((B$1-B72)/W72))*W72</f>
        <v>42727.25</v>
      </c>
      <c r="Z72" s="70"/>
      <c r="AA72" s="70"/>
      <c r="AB72" s="70"/>
      <c r="AC72" s="70" t="s">
        <v>77</v>
      </c>
    </row>
    <row r="73" spans="1:29" ht="12.75">
      <c r="A73" s="1">
        <v>73</v>
      </c>
      <c r="B73" s="68">
        <v>42363</v>
      </c>
      <c r="C73" s="69"/>
      <c r="D73" s="70"/>
      <c r="E73" s="70"/>
      <c r="F73" s="70"/>
      <c r="G73" s="70"/>
      <c r="H73" s="70"/>
      <c r="I73" s="70"/>
      <c r="K73" s="70"/>
      <c r="L73" s="70"/>
      <c r="M73" s="70"/>
      <c r="N73" s="70"/>
      <c r="O73" s="70"/>
      <c r="P73" s="71"/>
      <c r="Q73" s="70"/>
      <c r="R73" s="70"/>
      <c r="S73" s="70"/>
      <c r="T73" s="70"/>
      <c r="U73" s="70">
        <v>20</v>
      </c>
      <c r="V73" s="70"/>
      <c r="W73" s="70">
        <v>365.25</v>
      </c>
      <c r="X73" s="72">
        <f>5-WEEKDAY(Y73,2)</f>
        <v>-1</v>
      </c>
      <c r="Y73" s="68">
        <f>B73+(1+INT((B$1-B73)/W73))*W73</f>
        <v>42728.25</v>
      </c>
      <c r="Z73" s="70"/>
      <c r="AA73" s="70"/>
      <c r="AB73" s="70"/>
      <c r="AC73" s="70" t="s">
        <v>81</v>
      </c>
    </row>
    <row r="74" spans="1:29" ht="12.75">
      <c r="A74" s="1">
        <v>74</v>
      </c>
      <c r="B74" s="68">
        <v>42368</v>
      </c>
      <c r="C74" s="69"/>
      <c r="D74" s="70"/>
      <c r="E74" s="70"/>
      <c r="F74" s="70"/>
      <c r="G74" s="70"/>
      <c r="H74" s="70"/>
      <c r="I74" s="70"/>
      <c r="K74" s="70"/>
      <c r="L74" s="70"/>
      <c r="M74" s="70"/>
      <c r="N74" s="70"/>
      <c r="O74" s="70"/>
      <c r="P74" s="71"/>
      <c r="Q74" s="70"/>
      <c r="R74" s="70"/>
      <c r="S74" s="70"/>
      <c r="T74" s="70"/>
      <c r="U74" s="70">
        <v>20</v>
      </c>
      <c r="V74" s="70"/>
      <c r="W74" s="70">
        <v>365.25</v>
      </c>
      <c r="X74" s="72">
        <f>5-WEEKDAY(Y74,2)</f>
        <v>1</v>
      </c>
      <c r="Y74" s="68">
        <f>B74+(1+INT((B$1-B74)/W74))*W74</f>
        <v>42733.25</v>
      </c>
      <c r="Z74" s="70"/>
      <c r="AA74" s="70"/>
      <c r="AB74" s="70"/>
      <c r="AC74" s="70" t="s">
        <v>82</v>
      </c>
    </row>
    <row r="75" spans="1:29" ht="12.75">
      <c r="A75" s="1">
        <v>75</v>
      </c>
      <c r="B75" s="68">
        <v>42369</v>
      </c>
      <c r="C75" s="69"/>
      <c r="D75" s="70"/>
      <c r="E75" s="70"/>
      <c r="F75" s="70"/>
      <c r="G75" s="70"/>
      <c r="H75" s="70"/>
      <c r="I75" s="70"/>
      <c r="K75" s="70"/>
      <c r="L75" s="70"/>
      <c r="M75" s="70"/>
      <c r="N75" s="70"/>
      <c r="O75" s="70"/>
      <c r="P75" s="71"/>
      <c r="Q75" s="70"/>
      <c r="R75" s="70"/>
      <c r="S75" s="70"/>
      <c r="T75" s="70"/>
      <c r="U75" s="70">
        <v>20</v>
      </c>
      <c r="V75" s="70"/>
      <c r="W75" s="70">
        <v>365.25</v>
      </c>
      <c r="X75" s="72">
        <f>5-WEEKDAY(Y75,2)</f>
        <v>0</v>
      </c>
      <c r="Y75" s="68">
        <f>B75+(1+INT((B$1-B75)/W75))*W75</f>
        <v>42734.25</v>
      </c>
      <c r="Z75" s="70"/>
      <c r="AA75" s="70"/>
      <c r="AB75" s="70"/>
      <c r="AC75" s="70" t="s">
        <v>83</v>
      </c>
    </row>
    <row r="76" spans="1:29" ht="12.75">
      <c r="A76" s="1">
        <v>76</v>
      </c>
      <c r="B76" s="68">
        <v>42005</v>
      </c>
      <c r="C76" s="70"/>
      <c r="D76" s="70"/>
      <c r="E76" s="70"/>
      <c r="F76" s="70"/>
      <c r="G76" s="70"/>
      <c r="H76" s="70"/>
      <c r="I76" s="70"/>
      <c r="K76" s="70"/>
      <c r="L76" s="70"/>
      <c r="M76" s="70"/>
      <c r="N76" s="70"/>
      <c r="O76" s="70"/>
      <c r="P76" s="71"/>
      <c r="Q76" s="70"/>
      <c r="R76" s="70"/>
      <c r="S76" s="70"/>
      <c r="T76" s="70"/>
      <c r="U76" s="70">
        <v>20</v>
      </c>
      <c r="V76" s="70"/>
      <c r="W76" s="70">
        <v>365.25</v>
      </c>
      <c r="X76" s="72">
        <f>5-WEEKDAY(Y76,2)</f>
        <v>-1</v>
      </c>
      <c r="Y76" s="68">
        <f>B76+(1+INT((B$1-B76)/W76))*W76</f>
        <v>42735.5</v>
      </c>
      <c r="Z76" s="70"/>
      <c r="AA76" s="70"/>
      <c r="AB76" s="70"/>
      <c r="AC76" s="70" t="s">
        <v>84</v>
      </c>
    </row>
    <row r="77" spans="1:29" ht="12.75">
      <c r="A77" s="1">
        <v>77</v>
      </c>
      <c r="B77" s="117">
        <v>42372</v>
      </c>
      <c r="C77" s="118"/>
      <c r="D77" s="119"/>
      <c r="E77" s="119"/>
      <c r="F77" s="119"/>
      <c r="G77" s="119"/>
      <c r="H77" s="119"/>
      <c r="I77" s="119"/>
      <c r="K77" s="119"/>
      <c r="L77" s="119"/>
      <c r="M77" s="119"/>
      <c r="N77" s="119"/>
      <c r="O77" s="119"/>
      <c r="P77" s="120"/>
      <c r="Q77" s="119"/>
      <c r="R77" s="119"/>
      <c r="S77" s="119"/>
      <c r="T77" s="119"/>
      <c r="U77" s="119">
        <v>40</v>
      </c>
      <c r="V77" s="119"/>
      <c r="W77" s="119">
        <v>365.25</v>
      </c>
      <c r="X77" s="121">
        <f>5-WEEKDAY(Y77,2)</f>
        <v>-2</v>
      </c>
      <c r="Y77" s="117">
        <f>Y$142</f>
        <v>42736</v>
      </c>
      <c r="Z77" s="119"/>
      <c r="AA77" s="119"/>
      <c r="AB77" s="122">
        <v>152</v>
      </c>
      <c r="AC77" s="119" t="s">
        <v>85</v>
      </c>
    </row>
    <row r="78" spans="1:29" ht="12.75">
      <c r="A78" s="1">
        <v>78</v>
      </c>
      <c r="B78" s="24"/>
      <c r="C78" s="25"/>
      <c r="D78" s="6"/>
      <c r="E78" s="6"/>
      <c r="F78" s="6"/>
      <c r="G78" s="6"/>
      <c r="H78" s="6"/>
      <c r="I78" s="6"/>
      <c r="K78" s="6"/>
      <c r="L78" s="6"/>
      <c r="M78" s="6"/>
      <c r="N78" s="6"/>
      <c r="O78" s="6"/>
      <c r="P78" s="30"/>
      <c r="Q78" s="6"/>
      <c r="R78" s="6"/>
      <c r="S78" s="6"/>
      <c r="T78" s="6"/>
      <c r="U78" s="6"/>
      <c r="V78" s="6"/>
      <c r="W78" s="6"/>
      <c r="X78" s="31"/>
      <c r="Y78" s="24">
        <v>42736.006944444445</v>
      </c>
      <c r="Z78" s="6"/>
      <c r="AA78" s="6"/>
      <c r="AB78" s="6"/>
      <c r="AC78" s="6"/>
    </row>
    <row r="79" spans="1:34" ht="12.75">
      <c r="A79" s="1">
        <v>79</v>
      </c>
      <c r="B79" s="24">
        <v>42370.875</v>
      </c>
      <c r="C79" s="25"/>
      <c r="D79" s="6" t="s">
        <v>86</v>
      </c>
      <c r="E79" s="6"/>
      <c r="F79" s="6"/>
      <c r="G79" s="6"/>
      <c r="H79" s="6" t="s">
        <v>86</v>
      </c>
      <c r="I79" s="6"/>
      <c r="J79" s="6"/>
      <c r="K79" s="6"/>
      <c r="L79" s="6"/>
      <c r="M79" s="6"/>
      <c r="N79" s="6"/>
      <c r="O79" s="6"/>
      <c r="P79" s="30"/>
      <c r="Q79" s="6"/>
      <c r="R79" s="6"/>
      <c r="S79" s="6"/>
      <c r="T79" s="6"/>
      <c r="U79" s="6"/>
      <c r="V79" s="6" t="s">
        <v>86</v>
      </c>
      <c r="W79" s="6">
        <v>365.25</v>
      </c>
      <c r="X79" s="31">
        <f>5-WEEKDAY(Y79,2)</f>
        <v>-2</v>
      </c>
      <c r="Y79" s="24">
        <f>B79+(1+INT((B$1-B79)/W79))*W79</f>
        <v>42736.125</v>
      </c>
      <c r="Z79" s="6"/>
      <c r="AA79" s="6"/>
      <c r="AB79" s="123"/>
      <c r="AC79" s="6" t="s">
        <v>87</v>
      </c>
      <c r="AE79" s="1" t="s">
        <v>86</v>
      </c>
      <c r="AH79" s="1" t="s">
        <v>86</v>
      </c>
    </row>
    <row r="80" spans="1:29" ht="12.75">
      <c r="A80" s="1">
        <v>80</v>
      </c>
      <c r="B80" s="68">
        <v>42006</v>
      </c>
      <c r="C80" s="70"/>
      <c r="D80" s="70"/>
      <c r="E80" s="70"/>
      <c r="F80" s="70"/>
      <c r="G80" s="70"/>
      <c r="H80" s="70"/>
      <c r="I80" s="70"/>
      <c r="K80" s="70"/>
      <c r="L80" s="70"/>
      <c r="M80" s="70"/>
      <c r="N80" s="70"/>
      <c r="O80" s="70"/>
      <c r="P80" s="71"/>
      <c r="Q80" s="70"/>
      <c r="R80" s="70"/>
      <c r="S80" s="70"/>
      <c r="T80" s="70"/>
      <c r="U80" s="70">
        <v>20</v>
      </c>
      <c r="V80" s="70"/>
      <c r="W80" s="70">
        <v>365.25</v>
      </c>
      <c r="X80" s="72">
        <f>5-WEEKDAY(Y80,2)</f>
        <v>-2</v>
      </c>
      <c r="Y80" s="68">
        <f>B80+(1+INT((B$1-B80)/W80))*W80</f>
        <v>42736.5</v>
      </c>
      <c r="Z80" s="70"/>
      <c r="AA80" s="70"/>
      <c r="AB80" s="70"/>
      <c r="AC80" s="70" t="s">
        <v>77</v>
      </c>
    </row>
    <row r="81" spans="1:29" ht="12.75">
      <c r="A81" s="1">
        <v>81</v>
      </c>
      <c r="B81" s="117">
        <v>42379</v>
      </c>
      <c r="C81" s="118"/>
      <c r="D81" s="119"/>
      <c r="E81" s="119"/>
      <c r="F81" s="119"/>
      <c r="G81" s="119"/>
      <c r="H81" s="119"/>
      <c r="I81" s="119"/>
      <c r="K81" s="119"/>
      <c r="L81" s="119"/>
      <c r="M81" s="119"/>
      <c r="N81" s="119"/>
      <c r="O81" s="119"/>
      <c r="P81" s="120"/>
      <c r="Q81" s="119"/>
      <c r="R81" s="119"/>
      <c r="S81" s="119"/>
      <c r="T81" s="119"/>
      <c r="U81" s="119">
        <v>40</v>
      </c>
      <c r="V81" s="119"/>
      <c r="W81" s="119"/>
      <c r="X81" s="121">
        <f>5-WEEKDAY(Y81,2)</f>
        <v>-2</v>
      </c>
      <c r="Y81" s="117">
        <f>Y$143</f>
        <v>42743</v>
      </c>
      <c r="Z81" s="119"/>
      <c r="AA81" s="119"/>
      <c r="AB81" s="122">
        <v>153</v>
      </c>
      <c r="AC81" s="119" t="s">
        <v>88</v>
      </c>
    </row>
    <row r="82" spans="1:29" ht="12.75">
      <c r="A82" s="1">
        <v>82</v>
      </c>
      <c r="B82" s="74">
        <v>36903</v>
      </c>
      <c r="C82" s="75"/>
      <c r="D82" s="76"/>
      <c r="E82" s="76"/>
      <c r="F82" s="76"/>
      <c r="G82" s="76"/>
      <c r="H82" s="76"/>
      <c r="I82" s="76"/>
      <c r="K82" s="76"/>
      <c r="L82" s="76"/>
      <c r="M82" s="76"/>
      <c r="N82" s="76"/>
      <c r="O82" s="76"/>
      <c r="P82" s="77"/>
      <c r="Q82" s="76"/>
      <c r="R82" s="76"/>
      <c r="S82" s="76"/>
      <c r="T82" s="76"/>
      <c r="U82" s="76">
        <v>35</v>
      </c>
      <c r="V82" s="76"/>
      <c r="W82" s="76">
        <v>365.25</v>
      </c>
      <c r="X82" s="78">
        <f>5-WEEKDAY(Y82,2)</f>
        <v>1</v>
      </c>
      <c r="Y82" s="79">
        <f>B82+(1+INT((B$1-B82)/W82))*W82</f>
        <v>42747</v>
      </c>
      <c r="Z82" s="80">
        <f>(Y82-B82)/365.25</f>
        <v>16</v>
      </c>
      <c r="AA82" s="80"/>
      <c r="AB82" s="80"/>
      <c r="AC82" s="80" t="s">
        <v>89</v>
      </c>
    </row>
    <row r="83" spans="1:34" ht="12.75">
      <c r="A83" s="1">
        <v>83</v>
      </c>
      <c r="B83" s="117">
        <v>42385</v>
      </c>
      <c r="C83" s="118"/>
      <c r="D83" s="119"/>
      <c r="E83" s="119"/>
      <c r="F83" s="119"/>
      <c r="G83" s="119"/>
      <c r="H83" s="119"/>
      <c r="I83" s="119"/>
      <c r="K83" s="119"/>
      <c r="L83" s="119"/>
      <c r="M83" s="119"/>
      <c r="N83" s="119"/>
      <c r="O83" s="119"/>
      <c r="P83" s="120"/>
      <c r="Q83" s="119"/>
      <c r="R83" s="119"/>
      <c r="S83" s="119"/>
      <c r="T83" s="119"/>
      <c r="U83" s="119">
        <v>40</v>
      </c>
      <c r="V83" s="119"/>
      <c r="W83" s="119"/>
      <c r="X83" s="121">
        <f>5-WEEKDAY(Y83,2)</f>
        <v>-1</v>
      </c>
      <c r="Y83" s="117">
        <f>Y$144</f>
        <v>42749</v>
      </c>
      <c r="Z83" s="119"/>
      <c r="AA83" s="119"/>
      <c r="AB83" s="122">
        <v>154</v>
      </c>
      <c r="AC83" s="119" t="s">
        <v>90</v>
      </c>
      <c r="AH83" s="36"/>
    </row>
    <row r="84" spans="1:29" ht="12.75">
      <c r="A84" s="1">
        <v>84</v>
      </c>
      <c r="B84" s="117">
        <v>42386</v>
      </c>
      <c r="C84" s="118"/>
      <c r="D84" s="119"/>
      <c r="E84" s="119"/>
      <c r="F84" s="119"/>
      <c r="G84" s="119"/>
      <c r="H84" s="119"/>
      <c r="I84" s="119"/>
      <c r="K84" s="119"/>
      <c r="L84" s="119"/>
      <c r="M84" s="119"/>
      <c r="N84" s="119"/>
      <c r="O84" s="119"/>
      <c r="P84" s="120"/>
      <c r="Q84" s="119"/>
      <c r="R84" s="119"/>
      <c r="S84" s="119"/>
      <c r="T84" s="119"/>
      <c r="U84" s="119">
        <v>40</v>
      </c>
      <c r="V84" s="119"/>
      <c r="W84" s="119"/>
      <c r="X84" s="121">
        <f>5-WEEKDAY(Y84,2)</f>
        <v>-2</v>
      </c>
      <c r="Y84" s="117">
        <f>Y$145</f>
        <v>42750</v>
      </c>
      <c r="Z84" s="119"/>
      <c r="AA84" s="119"/>
      <c r="AB84" s="122">
        <v>155</v>
      </c>
      <c r="AC84" s="119" t="s">
        <v>91</v>
      </c>
    </row>
    <row r="85" spans="1:37" ht="12.75">
      <c r="A85" s="1">
        <v>85</v>
      </c>
      <c r="B85" s="117"/>
      <c r="C85" s="118"/>
      <c r="D85" s="119"/>
      <c r="E85" s="119"/>
      <c r="F85" s="119"/>
      <c r="G85" s="119"/>
      <c r="H85" s="119"/>
      <c r="I85" s="119"/>
      <c r="K85" s="119"/>
      <c r="L85" s="119"/>
      <c r="M85" s="119"/>
      <c r="N85" s="119"/>
      <c r="O85" s="119"/>
      <c r="P85" s="120"/>
      <c r="Q85" s="119"/>
      <c r="R85" s="119"/>
      <c r="S85" s="119"/>
      <c r="T85" s="119"/>
      <c r="U85" s="119">
        <v>40</v>
      </c>
      <c r="V85" s="119"/>
      <c r="W85" s="119"/>
      <c r="X85" s="121">
        <f>5-WEEKDAY(Y85,2)</f>
        <v>-2</v>
      </c>
      <c r="Y85" s="117">
        <f>Y$146</f>
        <v>42757</v>
      </c>
      <c r="Z85" s="119"/>
      <c r="AA85" s="119"/>
      <c r="AB85" s="119">
        <v>156</v>
      </c>
      <c r="AC85" s="119" t="s">
        <v>92</v>
      </c>
      <c r="AF85" s="73"/>
      <c r="AK85" s="36"/>
    </row>
    <row r="86" spans="1:37" ht="12.75">
      <c r="A86" s="1">
        <v>86</v>
      </c>
      <c r="B86" s="68">
        <v>42060</v>
      </c>
      <c r="C86" s="69"/>
      <c r="D86" s="70"/>
      <c r="E86" s="70"/>
      <c r="F86" s="70"/>
      <c r="G86" s="70"/>
      <c r="H86" s="70"/>
      <c r="I86" s="70"/>
      <c r="K86" s="70"/>
      <c r="L86" s="70"/>
      <c r="M86" s="70"/>
      <c r="N86" s="70"/>
      <c r="O86" s="70"/>
      <c r="P86" s="71"/>
      <c r="Q86" s="70"/>
      <c r="R86" s="70"/>
      <c r="S86" s="70"/>
      <c r="T86" s="70"/>
      <c r="U86" s="70">
        <v>20</v>
      </c>
      <c r="V86" s="70"/>
      <c r="W86" s="70">
        <v>365.25</v>
      </c>
      <c r="X86" s="72">
        <f>5-WEEKDAY(Y86,2)</f>
        <v>0</v>
      </c>
      <c r="Y86" s="68">
        <f>B86+(1+INT((B$1-B86)/W86))*W86</f>
        <v>42790.5</v>
      </c>
      <c r="Z86" s="70"/>
      <c r="AA86" s="70"/>
      <c r="AB86" s="70"/>
      <c r="AC86" s="70" t="s">
        <v>93</v>
      </c>
      <c r="AF86" s="73"/>
      <c r="AK86" s="36"/>
    </row>
    <row r="87" spans="1:29" ht="12.75">
      <c r="A87" s="1">
        <v>87</v>
      </c>
      <c r="B87" s="1"/>
      <c r="C87" s="1"/>
      <c r="X87" s="5">
        <f>5-WEEKDAY(Y87,2)</f>
        <v>-2</v>
      </c>
      <c r="Y87" s="124">
        <v>43009</v>
      </c>
      <c r="AC87" s="1" t="s">
        <v>60</v>
      </c>
    </row>
    <row r="88" spans="1:29" ht="12.75">
      <c r="A88" s="1">
        <v>88</v>
      </c>
      <c r="B88" s="1"/>
      <c r="C88" s="1"/>
      <c r="X88" s="5">
        <f>5-WEEKDAY(Y88,2)</f>
        <v>2</v>
      </c>
      <c r="Y88" s="124">
        <v>43040</v>
      </c>
      <c r="AC88" s="1" t="s">
        <v>32</v>
      </c>
    </row>
    <row r="89" spans="1:29" ht="12.75">
      <c r="A89" s="1">
        <v>89</v>
      </c>
      <c r="B89" s="24"/>
      <c r="C89" s="25"/>
      <c r="D89" s="6"/>
      <c r="E89" s="6"/>
      <c r="F89" s="6"/>
      <c r="G89" s="6"/>
      <c r="H89" s="6"/>
      <c r="I89" s="6"/>
      <c r="K89" s="6"/>
      <c r="L89" s="6"/>
      <c r="M89" s="6"/>
      <c r="N89" s="6"/>
      <c r="O89" s="6"/>
      <c r="P89" s="30"/>
      <c r="Q89" s="6"/>
      <c r="R89" s="6"/>
      <c r="S89" s="6"/>
      <c r="T89" s="6"/>
      <c r="U89" s="6"/>
      <c r="V89" s="6"/>
      <c r="W89" s="6"/>
      <c r="X89" s="31"/>
      <c r="Y89" s="24">
        <v>43101.00034722222</v>
      </c>
      <c r="Z89" s="6"/>
      <c r="AA89" s="6"/>
      <c r="AB89" s="6"/>
      <c r="AC89" s="6"/>
    </row>
    <row r="90" spans="1:29" ht="12.75">
      <c r="A90" s="1">
        <v>90</v>
      </c>
      <c r="B90" s="2">
        <v>42259</v>
      </c>
      <c r="U90" s="1">
        <v>1</v>
      </c>
      <c r="W90" s="1" t="s">
        <v>35</v>
      </c>
      <c r="X90" s="5">
        <f>5-WEEKDAY(Y90,2)</f>
        <v>3</v>
      </c>
      <c r="Y90" s="2">
        <v>43151</v>
      </c>
      <c r="Z90" s="1" t="s">
        <v>35</v>
      </c>
      <c r="AC90" s="1" t="s">
        <v>32</v>
      </c>
    </row>
    <row r="91" spans="1:32" ht="12.75">
      <c r="A91" s="1">
        <v>91</v>
      </c>
      <c r="B91" s="37">
        <v>42329.99930555556</v>
      </c>
      <c r="C91" s="125"/>
      <c r="D91" s="126"/>
      <c r="E91" s="126"/>
      <c r="F91" s="126"/>
      <c r="G91" s="126"/>
      <c r="H91" s="126"/>
      <c r="I91" s="126"/>
      <c r="K91" s="126"/>
      <c r="L91" s="126"/>
      <c r="M91" s="126"/>
      <c r="N91" s="126"/>
      <c r="O91" s="126"/>
      <c r="P91" s="127"/>
      <c r="Q91" s="126">
        <v>1</v>
      </c>
      <c r="R91" s="126"/>
      <c r="S91" s="126"/>
      <c r="T91" s="126"/>
      <c r="U91" s="126" t="s">
        <v>35</v>
      </c>
      <c r="V91" s="126"/>
      <c r="W91" s="126">
        <f>365.25*3</f>
        <v>1095.75</v>
      </c>
      <c r="X91" s="5">
        <f>5-WEEKDAY(Y91,2)</f>
        <v>2</v>
      </c>
      <c r="Y91" s="128">
        <f>B91+(1+INT((B$1-B91)/W91))*W91</f>
        <v>43425.74930555556</v>
      </c>
      <c r="Z91" s="36"/>
      <c r="AA91" s="36"/>
      <c r="AB91" s="36"/>
      <c r="AC91" s="1" t="s">
        <v>32</v>
      </c>
      <c r="AD91" s="36"/>
      <c r="AE91" s="36"/>
      <c r="AF91" s="36"/>
    </row>
    <row r="92" spans="1:29" ht="12.75">
      <c r="A92" s="1">
        <v>92</v>
      </c>
      <c r="B92" s="24"/>
      <c r="C92" s="25"/>
      <c r="D92" s="6"/>
      <c r="E92" s="6"/>
      <c r="F92" s="6"/>
      <c r="G92" s="6"/>
      <c r="H92" s="6"/>
      <c r="I92" s="6"/>
      <c r="K92" s="6"/>
      <c r="L92" s="6"/>
      <c r="M92" s="6"/>
      <c r="N92" s="6"/>
      <c r="O92" s="6"/>
      <c r="P92" s="30"/>
      <c r="Q92" s="6"/>
      <c r="R92" s="6"/>
      <c r="S92" s="6"/>
      <c r="T92" s="6"/>
      <c r="U92" s="6"/>
      <c r="V92" s="6"/>
      <c r="W92" s="6"/>
      <c r="X92" s="31"/>
      <c r="Y92" s="24">
        <v>43466</v>
      </c>
      <c r="Z92" s="6"/>
      <c r="AA92" s="6"/>
      <c r="AB92" s="6"/>
      <c r="AC92" s="6"/>
    </row>
    <row r="93" spans="1:29" ht="12.75">
      <c r="A93" s="1">
        <v>93</v>
      </c>
      <c r="B93" s="2">
        <v>42335</v>
      </c>
      <c r="Q93" s="1">
        <v>1</v>
      </c>
      <c r="X93" s="5">
        <f>5-WEEKDAY(Y93,2)</f>
        <v>-2</v>
      </c>
      <c r="Y93" s="2">
        <v>43688</v>
      </c>
      <c r="AA93" s="1" t="s">
        <v>35</v>
      </c>
      <c r="AC93" s="1" t="s">
        <v>32</v>
      </c>
    </row>
    <row r="94" spans="1:29" ht="12.75">
      <c r="A94" s="1">
        <v>94</v>
      </c>
      <c r="B94" s="2">
        <v>42335</v>
      </c>
      <c r="Q94" s="1">
        <v>1</v>
      </c>
      <c r="X94" s="5">
        <f>5-WEEKDAY(Y94,2)</f>
        <v>-1</v>
      </c>
      <c r="Y94" s="2">
        <v>43813</v>
      </c>
      <c r="AA94" s="1" t="s">
        <v>35</v>
      </c>
      <c r="AC94" s="1" t="s">
        <v>32</v>
      </c>
    </row>
    <row r="95" spans="1:34" ht="12.75">
      <c r="A95" s="1">
        <v>95</v>
      </c>
      <c r="B95" s="24"/>
      <c r="C95" s="25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30"/>
      <c r="Q95" s="6"/>
      <c r="R95" s="6"/>
      <c r="S95" s="6"/>
      <c r="T95" s="6"/>
      <c r="U95" s="6"/>
      <c r="V95" s="6"/>
      <c r="W95" s="6"/>
      <c r="X95" s="129">
        <f>5-WEEKDAY(Y95,2)</f>
        <v>2</v>
      </c>
      <c r="Y95" s="24">
        <v>43831</v>
      </c>
      <c r="Z95" s="6"/>
      <c r="AA95" s="6"/>
      <c r="AB95" s="123"/>
      <c r="AC95" s="6"/>
      <c r="AD95" s="36"/>
      <c r="AE95" s="36"/>
      <c r="AF95" s="36"/>
      <c r="AG95" s="36"/>
      <c r="AH95" s="36"/>
    </row>
    <row r="96" spans="1:29" ht="12.75">
      <c r="A96" s="1">
        <v>96</v>
      </c>
      <c r="B96" s="2">
        <v>42361</v>
      </c>
      <c r="X96" s="83">
        <f>5-WEEKDAY(Y96,2)</f>
        <v>4</v>
      </c>
      <c r="Y96" s="2">
        <v>43941.5</v>
      </c>
      <c r="AB96" s="67"/>
      <c r="AC96" s="1" t="s">
        <v>32</v>
      </c>
    </row>
    <row r="97" spans="1:29" ht="12.75">
      <c r="A97" s="1">
        <v>97</v>
      </c>
      <c r="B97" s="2">
        <v>42361</v>
      </c>
      <c r="X97" s="83">
        <f>5-WEEKDAY(Y97,2)</f>
        <v>3</v>
      </c>
      <c r="Y97" s="2">
        <f>Y$124+5*365.25</f>
        <v>44194.666666666664</v>
      </c>
      <c r="AB97" s="130">
        <v>90</v>
      </c>
      <c r="AC97" s="1" t="s">
        <v>32</v>
      </c>
    </row>
    <row r="98" spans="1:29" ht="12.75">
      <c r="A98" s="1">
        <v>98</v>
      </c>
      <c r="B98" s="24"/>
      <c r="C98" s="25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30"/>
      <c r="Q98" s="6"/>
      <c r="R98" s="6"/>
      <c r="S98" s="6"/>
      <c r="T98" s="6"/>
      <c r="U98" s="6"/>
      <c r="V98" s="6"/>
      <c r="W98" s="6"/>
      <c r="X98" s="31">
        <f>5-WEEKDAY(Y98,2)</f>
        <v>0</v>
      </c>
      <c r="Y98" s="24">
        <v>44197</v>
      </c>
      <c r="Z98" s="6"/>
      <c r="AA98" s="6"/>
      <c r="AB98" s="123"/>
      <c r="AC98" s="6"/>
    </row>
    <row r="99" spans="1:29" ht="12.75">
      <c r="A99" s="1">
        <v>99</v>
      </c>
      <c r="B99" s="24"/>
      <c r="C99" s="25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30"/>
      <c r="Q99" s="6"/>
      <c r="R99" s="6"/>
      <c r="S99" s="6"/>
      <c r="T99" s="6"/>
      <c r="U99" s="6"/>
      <c r="V99" s="6"/>
      <c r="W99" s="6"/>
      <c r="X99" s="31">
        <f>5-WEEKDAY(Y99,2)</f>
        <v>-1</v>
      </c>
      <c r="Y99" s="24">
        <v>44562</v>
      </c>
      <c r="Z99" s="6"/>
      <c r="AA99" s="6"/>
      <c r="AB99" s="123"/>
      <c r="AC99" s="6"/>
    </row>
    <row r="100" spans="1:29" ht="12.75">
      <c r="A100" s="1">
        <v>100</v>
      </c>
      <c r="B100" s="24"/>
      <c r="C100" s="25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30"/>
      <c r="Q100" s="6"/>
      <c r="R100" s="6"/>
      <c r="S100" s="6"/>
      <c r="T100" s="6"/>
      <c r="U100" s="6"/>
      <c r="V100" s="6"/>
      <c r="W100" s="6"/>
      <c r="X100" s="31">
        <f>5-WEEKDAY(Y100,2)</f>
        <v>-2</v>
      </c>
      <c r="Y100" s="24">
        <v>44927</v>
      </c>
      <c r="Z100" s="6"/>
      <c r="AA100" s="6"/>
      <c r="AB100" s="123"/>
      <c r="AC100" s="6"/>
    </row>
    <row r="101" spans="1:29" ht="12.75">
      <c r="A101" s="1">
        <v>101</v>
      </c>
      <c r="B101" s="24"/>
      <c r="C101" s="25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30"/>
      <c r="Q101" s="6"/>
      <c r="R101" s="6"/>
      <c r="S101" s="6"/>
      <c r="T101" s="6"/>
      <c r="U101" s="6"/>
      <c r="V101" s="6"/>
      <c r="W101" s="6"/>
      <c r="X101" s="31">
        <f>5-WEEKDAY(Y101,2)</f>
        <v>4</v>
      </c>
      <c r="Y101" s="24">
        <v>45292</v>
      </c>
      <c r="Z101" s="6"/>
      <c r="AA101" s="6"/>
      <c r="AB101" s="123"/>
      <c r="AC101" s="6"/>
    </row>
    <row r="102" spans="1:29" ht="12.75">
      <c r="A102" s="1">
        <v>102</v>
      </c>
      <c r="B102" s="24"/>
      <c r="C102" s="25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30"/>
      <c r="Q102" s="6"/>
      <c r="R102" s="6"/>
      <c r="S102" s="6"/>
      <c r="T102" s="6"/>
      <c r="U102" s="6"/>
      <c r="V102" s="6"/>
      <c r="W102" s="6"/>
      <c r="X102" s="31">
        <f>5-WEEKDAY(Y102,2)</f>
        <v>2</v>
      </c>
      <c r="Y102" s="24">
        <v>45658</v>
      </c>
      <c r="Z102" s="6"/>
      <c r="AA102" s="6"/>
      <c r="AB102" s="123"/>
      <c r="AC102" s="6"/>
    </row>
    <row r="103" spans="1:29" ht="12.75">
      <c r="A103" s="1">
        <v>103</v>
      </c>
      <c r="B103" s="24"/>
      <c r="C103" s="25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30"/>
      <c r="Q103" s="6"/>
      <c r="R103" s="6"/>
      <c r="S103" s="6"/>
      <c r="T103" s="6"/>
      <c r="U103" s="6"/>
      <c r="V103" s="6"/>
      <c r="W103" s="6"/>
      <c r="X103" s="31">
        <f>5-WEEKDAY(Y103,2)</f>
        <v>1</v>
      </c>
      <c r="Y103" s="24">
        <v>46023</v>
      </c>
      <c r="Z103" s="6"/>
      <c r="AA103" s="6"/>
      <c r="AB103" s="123"/>
      <c r="AC103" s="6"/>
    </row>
    <row r="104" spans="1:29" ht="12.75">
      <c r="A104" s="1">
        <v>104</v>
      </c>
      <c r="B104" s="24"/>
      <c r="C104" s="25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30"/>
      <c r="Q104" s="6"/>
      <c r="R104" s="6"/>
      <c r="S104" s="6"/>
      <c r="T104" s="6"/>
      <c r="U104" s="6"/>
      <c r="V104" s="6"/>
      <c r="W104" s="6"/>
      <c r="X104" s="31">
        <f>5-WEEKDAY(Y104,2)</f>
        <v>0</v>
      </c>
      <c r="Y104" s="24">
        <v>46388</v>
      </c>
      <c r="Z104" s="6"/>
      <c r="AA104" s="6"/>
      <c r="AB104" s="123"/>
      <c r="AC104" s="6"/>
    </row>
    <row r="105" spans="1:29" ht="12.75">
      <c r="A105" s="1">
        <v>105</v>
      </c>
      <c r="B105" s="24"/>
      <c r="C105" s="25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30"/>
      <c r="Q105" s="6"/>
      <c r="R105" s="6"/>
      <c r="S105" s="6"/>
      <c r="T105" s="6"/>
      <c r="U105" s="6"/>
      <c r="V105" s="6"/>
      <c r="W105" s="6"/>
      <c r="X105" s="31">
        <f>5-WEEKDAY(Y105,2)</f>
        <v>-1</v>
      </c>
      <c r="Y105" s="24">
        <v>46753</v>
      </c>
      <c r="Z105" s="6"/>
      <c r="AA105" s="6"/>
      <c r="AB105" s="123"/>
      <c r="AC105" s="6"/>
    </row>
    <row r="106" spans="1:29" ht="12.75">
      <c r="A106" s="1">
        <v>106</v>
      </c>
      <c r="B106" s="24"/>
      <c r="C106" s="25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30"/>
      <c r="Q106" s="6"/>
      <c r="R106" s="6"/>
      <c r="S106" s="6"/>
      <c r="T106" s="6"/>
      <c r="U106" s="6"/>
      <c r="V106" s="6"/>
      <c r="W106" s="6"/>
      <c r="X106" s="31">
        <f>5-WEEKDAY(Y106,2)</f>
        <v>4</v>
      </c>
      <c r="Y106" s="24">
        <v>47119</v>
      </c>
      <c r="Z106" s="6"/>
      <c r="AA106" s="6"/>
      <c r="AB106" s="123"/>
      <c r="AC106" s="6"/>
    </row>
    <row r="107" spans="1:29" ht="12.75">
      <c r="A107" s="1">
        <v>107</v>
      </c>
      <c r="B107" s="24"/>
      <c r="C107" s="25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30"/>
      <c r="Q107" s="6"/>
      <c r="R107" s="6"/>
      <c r="S107" s="6"/>
      <c r="T107" s="6"/>
      <c r="U107" s="6"/>
      <c r="V107" s="6"/>
      <c r="W107" s="6"/>
      <c r="X107" s="31">
        <f>5-WEEKDAY(Y107,2)</f>
        <v>3</v>
      </c>
      <c r="Y107" s="24">
        <v>47484</v>
      </c>
      <c r="Z107" s="6"/>
      <c r="AA107" s="6"/>
      <c r="AB107" s="123"/>
      <c r="AC107" s="6"/>
    </row>
    <row r="108" spans="1:29" ht="12.75">
      <c r="A108" s="1">
        <v>108</v>
      </c>
      <c r="B108" s="24"/>
      <c r="C108" s="25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30"/>
      <c r="Q108" s="6"/>
      <c r="R108" s="6"/>
      <c r="S108" s="6"/>
      <c r="T108" s="6"/>
      <c r="U108" s="6"/>
      <c r="V108" s="6"/>
      <c r="W108" s="6"/>
      <c r="X108" s="31">
        <f>5-WEEKDAY(Y108,2)</f>
        <v>2</v>
      </c>
      <c r="Y108" s="24">
        <v>47849</v>
      </c>
      <c r="Z108" s="6"/>
      <c r="AA108" s="6"/>
      <c r="AB108" s="123"/>
      <c r="AC108" s="6"/>
    </row>
    <row r="109" spans="1:29" ht="12.75">
      <c r="A109" s="1">
        <v>109</v>
      </c>
      <c r="B109" s="24"/>
      <c r="C109" s="25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30"/>
      <c r="Q109" s="6"/>
      <c r="R109" s="6"/>
      <c r="S109" s="6"/>
      <c r="T109" s="6"/>
      <c r="U109" s="6"/>
      <c r="V109" s="6"/>
      <c r="W109" s="6"/>
      <c r="X109" s="31">
        <f>5-WEEKDAY(Y109,2)</f>
        <v>1</v>
      </c>
      <c r="Y109" s="24">
        <v>48214</v>
      </c>
      <c r="Z109" s="6"/>
      <c r="AA109" s="6"/>
      <c r="AB109" s="123"/>
      <c r="AC109" s="6"/>
    </row>
    <row r="110" spans="1:29" ht="12.75">
      <c r="A110" s="1">
        <v>110</v>
      </c>
      <c r="B110" s="24"/>
      <c r="C110" s="25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30"/>
      <c r="Q110" s="6"/>
      <c r="R110" s="6"/>
      <c r="S110" s="6"/>
      <c r="T110" s="6"/>
      <c r="U110" s="6"/>
      <c r="V110" s="6"/>
      <c r="W110" s="6"/>
      <c r="X110" s="31">
        <f>5-WEEKDAY(Y110,2)</f>
        <v>-1</v>
      </c>
      <c r="Y110" s="24">
        <v>48580</v>
      </c>
      <c r="Z110" s="6"/>
      <c r="AA110" s="6"/>
      <c r="AB110" s="123"/>
      <c r="AC110" s="6"/>
    </row>
    <row r="111" spans="1:35" ht="12.75">
      <c r="A111" s="1">
        <v>111</v>
      </c>
      <c r="B111" s="131"/>
      <c r="C111" s="132"/>
      <c r="D111" s="20" t="s">
        <v>94</v>
      </c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133"/>
      <c r="Q111" s="20"/>
      <c r="R111" s="20"/>
      <c r="S111" s="20"/>
      <c r="T111" s="20"/>
      <c r="U111" s="20"/>
      <c r="V111" s="20"/>
      <c r="W111" s="20"/>
      <c r="X111" s="134">
        <f>5-WEEKDAY(Y111,2)</f>
        <v>2</v>
      </c>
      <c r="Y111" s="131">
        <v>55885</v>
      </c>
      <c r="Z111" s="20"/>
      <c r="AA111" s="20"/>
      <c r="AB111" s="135"/>
      <c r="AC111" s="20"/>
      <c r="AD111" s="20" t="s">
        <v>94</v>
      </c>
      <c r="AE111" s="20"/>
      <c r="AF111" s="20"/>
      <c r="AG111" s="20"/>
      <c r="AH111" s="20"/>
      <c r="AI111" s="20"/>
    </row>
    <row r="112" spans="1:28" ht="12.75">
      <c r="A112" s="1">
        <v>112</v>
      </c>
      <c r="X112" s="83">
        <f>5-WEEKDAY(Y112,2)</f>
        <v>-1</v>
      </c>
      <c r="AB112" s="67"/>
    </row>
    <row r="113" ht="12.75">
      <c r="A113" s="1">
        <v>113</v>
      </c>
    </row>
    <row r="114" spans="1:35" ht="12.75">
      <c r="A114" s="1">
        <v>114</v>
      </c>
      <c r="B114" s="136" t="s">
        <v>95</v>
      </c>
      <c r="C114" s="137"/>
      <c r="D114" s="136"/>
      <c r="E114" s="136"/>
      <c r="F114" s="136"/>
      <c r="G114" s="136"/>
      <c r="H114" s="136"/>
      <c r="I114" s="136"/>
      <c r="J114" s="136"/>
      <c r="K114" s="136"/>
      <c r="L114" s="136"/>
      <c r="M114" s="136"/>
      <c r="N114" s="136"/>
      <c r="O114" s="136"/>
      <c r="P114" s="138"/>
      <c r="Q114" s="136" t="s">
        <v>95</v>
      </c>
      <c r="R114" s="136"/>
      <c r="S114" s="136"/>
      <c r="T114" s="136"/>
      <c r="U114" s="136"/>
      <c r="V114" s="136"/>
      <c r="W114" s="136"/>
      <c r="X114" s="139"/>
      <c r="Y114" s="136"/>
      <c r="Z114" s="136"/>
      <c r="AA114" s="136"/>
      <c r="AB114" s="140"/>
      <c r="AC114" s="136" t="s">
        <v>95</v>
      </c>
      <c r="AD114" s="136"/>
      <c r="AE114" s="136"/>
      <c r="AF114" s="136"/>
      <c r="AG114" s="136"/>
      <c r="AH114" s="136"/>
      <c r="AI114" s="136"/>
    </row>
    <row r="115" spans="1:35" ht="12.75">
      <c r="A115" s="1">
        <v>115</v>
      </c>
      <c r="B115" s="141"/>
      <c r="C115" s="137"/>
      <c r="D115" s="136"/>
      <c r="E115" s="136"/>
      <c r="F115" s="136"/>
      <c r="G115" s="136"/>
      <c r="H115" s="136"/>
      <c r="I115" s="136"/>
      <c r="J115" s="136"/>
      <c r="K115" s="136"/>
      <c r="L115" s="136"/>
      <c r="M115" s="136"/>
      <c r="N115" s="136"/>
      <c r="O115" s="136"/>
      <c r="P115" s="138"/>
      <c r="Q115" s="136"/>
      <c r="R115" s="136"/>
      <c r="S115" s="136"/>
      <c r="T115" s="136"/>
      <c r="U115" s="136"/>
      <c r="V115" s="136"/>
      <c r="W115" s="136"/>
      <c r="X115" s="139"/>
      <c r="Y115" s="136"/>
      <c r="Z115" s="136"/>
      <c r="AA115" s="136"/>
      <c r="AB115" s="140"/>
      <c r="AC115" s="136"/>
      <c r="AD115" s="136"/>
      <c r="AE115" s="136"/>
      <c r="AF115" s="136"/>
      <c r="AG115" s="136"/>
      <c r="AH115" s="136"/>
      <c r="AI115" s="136"/>
    </row>
    <row r="116" spans="1:35" ht="12.75">
      <c r="A116" s="1">
        <v>116</v>
      </c>
      <c r="B116" s="2">
        <v>42335</v>
      </c>
      <c r="C116" s="1"/>
      <c r="N116" s="1">
        <v>1</v>
      </c>
      <c r="Q116" s="1" t="s">
        <v>19</v>
      </c>
      <c r="V116" s="1">
        <v>197</v>
      </c>
      <c r="X116" s="5">
        <f>WEEKDAY(Y116,2)-6</f>
        <v>0</v>
      </c>
      <c r="Y116" s="2">
        <f>B116+V116</f>
        <v>42532</v>
      </c>
      <c r="Z116" s="1" t="s">
        <v>19</v>
      </c>
      <c r="AA116" s="1" t="s">
        <v>96</v>
      </c>
      <c r="AB116" s="67"/>
      <c r="AC116" s="1" t="s">
        <v>97</v>
      </c>
      <c r="AI116" s="136"/>
    </row>
    <row r="117" spans="1:35" ht="12.75">
      <c r="A117" s="1">
        <v>117</v>
      </c>
      <c r="B117" s="2">
        <v>42238</v>
      </c>
      <c r="C117" s="3" t="s">
        <v>35</v>
      </c>
      <c r="F117" s="98"/>
      <c r="G117" s="99"/>
      <c r="H117" s="100"/>
      <c r="I117" s="99"/>
      <c r="K117" s="100"/>
      <c r="L117" s="100"/>
      <c r="M117" s="100"/>
      <c r="N117" s="101">
        <v>1</v>
      </c>
      <c r="O117" s="3"/>
      <c r="Q117" s="1" t="s">
        <v>19</v>
      </c>
      <c r="W117" s="1">
        <f>365.25/12</f>
        <v>30.4375</v>
      </c>
      <c r="X117" s="5">
        <f>WEEKDAY(Y117,2)-6</f>
        <v>-4</v>
      </c>
      <c r="Y117" s="2">
        <f>B117+(1+INT((B$1-B117)/W117))*W117</f>
        <v>42451.0625</v>
      </c>
      <c r="Z117" s="1" t="s">
        <v>19</v>
      </c>
      <c r="AA117" s="142" t="s">
        <v>98</v>
      </c>
      <c r="AB117" s="143"/>
      <c r="AC117" s="142" t="s">
        <v>99</v>
      </c>
      <c r="AI117" s="136"/>
    </row>
    <row r="118" spans="1:35" ht="12.75">
      <c r="A118" s="1">
        <v>118</v>
      </c>
      <c r="B118" s="2">
        <v>42335</v>
      </c>
      <c r="C118" s="1"/>
      <c r="D118" s="1">
        <v>1</v>
      </c>
      <c r="Q118" s="1" t="s">
        <v>18</v>
      </c>
      <c r="V118" s="1">
        <v>197</v>
      </c>
      <c r="X118" s="5">
        <f>5-WEEKDAY(Y118,2)</f>
        <v>-1</v>
      </c>
      <c r="Y118" s="2">
        <f>B118+V118</f>
        <v>42532</v>
      </c>
      <c r="Z118" s="1" t="s">
        <v>18</v>
      </c>
      <c r="AA118" s="1" t="s">
        <v>96</v>
      </c>
      <c r="AB118" s="67"/>
      <c r="AC118" s="1" t="s">
        <v>100</v>
      </c>
      <c r="AI118" s="136"/>
    </row>
    <row r="119" spans="1:35" ht="12.75">
      <c r="A119" s="1">
        <v>119</v>
      </c>
      <c r="B119" s="2">
        <v>42237</v>
      </c>
      <c r="C119" s="3" t="s">
        <v>35</v>
      </c>
      <c r="D119" s="1">
        <v>1</v>
      </c>
      <c r="Q119" s="1" t="s">
        <v>18</v>
      </c>
      <c r="V119" s="1" t="s">
        <v>35</v>
      </c>
      <c r="W119" s="1">
        <f>365.25/12</f>
        <v>30.4375</v>
      </c>
      <c r="X119" s="5">
        <f>5-WEEKDAY(Y119,2)</f>
        <v>4</v>
      </c>
      <c r="Y119" s="2">
        <f>B119+(1+INT((B$1-B119)/W119))*W119</f>
        <v>42450.0625</v>
      </c>
      <c r="Z119" s="1" t="s">
        <v>18</v>
      </c>
      <c r="AA119" s="142" t="s">
        <v>98</v>
      </c>
      <c r="AB119" s="143"/>
      <c r="AC119" s="142" t="s">
        <v>101</v>
      </c>
      <c r="AI119" s="136"/>
    </row>
    <row r="120" spans="1:35" ht="12.75">
      <c r="A120" s="1">
        <v>120</v>
      </c>
      <c r="B120" s="144"/>
      <c r="C120" s="145"/>
      <c r="D120" s="146"/>
      <c r="E120" s="146"/>
      <c r="F120" s="146"/>
      <c r="G120" s="146"/>
      <c r="H120" s="146"/>
      <c r="I120" s="146"/>
      <c r="J120" s="146"/>
      <c r="K120" s="146"/>
      <c r="L120" s="146"/>
      <c r="M120" s="146"/>
      <c r="N120" s="146"/>
      <c r="O120" s="146"/>
      <c r="P120" s="147"/>
      <c r="Q120" s="146"/>
      <c r="R120" s="146"/>
      <c r="S120" s="146"/>
      <c r="T120" s="146"/>
      <c r="U120" s="146"/>
      <c r="V120" s="146"/>
      <c r="W120" s="146"/>
      <c r="X120" s="148"/>
      <c r="Y120" s="146"/>
      <c r="Z120" s="146"/>
      <c r="AA120" s="146"/>
      <c r="AB120" s="149"/>
      <c r="AC120" s="146"/>
      <c r="AD120" s="146"/>
      <c r="AE120" s="146"/>
      <c r="AF120" s="146"/>
      <c r="AG120" s="146"/>
      <c r="AH120" s="146"/>
      <c r="AI120" s="136"/>
    </row>
    <row r="121" spans="1:35" ht="12.75">
      <c r="A121" s="1">
        <v>121</v>
      </c>
      <c r="B121" s="136" t="s">
        <v>95</v>
      </c>
      <c r="C121" s="145"/>
      <c r="D121" s="146"/>
      <c r="E121" s="146"/>
      <c r="F121" s="146"/>
      <c r="G121" s="146"/>
      <c r="H121" s="146"/>
      <c r="I121" s="146"/>
      <c r="J121" s="146"/>
      <c r="K121" s="146"/>
      <c r="L121" s="146"/>
      <c r="M121" s="146"/>
      <c r="N121" s="146"/>
      <c r="O121" s="146"/>
      <c r="P121" s="147"/>
      <c r="Q121" s="136" t="s">
        <v>95</v>
      </c>
      <c r="R121" s="146"/>
      <c r="S121" s="146"/>
      <c r="T121" s="146"/>
      <c r="U121" s="146"/>
      <c r="V121" s="146"/>
      <c r="W121" s="146"/>
      <c r="X121" s="148"/>
      <c r="Y121" s="146"/>
      <c r="Z121" s="146"/>
      <c r="AA121" s="146"/>
      <c r="AB121" s="149"/>
      <c r="AC121" s="136" t="s">
        <v>95</v>
      </c>
      <c r="AD121" s="146"/>
      <c r="AE121" s="146"/>
      <c r="AF121" s="146"/>
      <c r="AG121" s="146"/>
      <c r="AH121" s="146"/>
      <c r="AI121" s="136"/>
    </row>
    <row r="122" spans="1:35" ht="12.75">
      <c r="A122" s="1">
        <v>122</v>
      </c>
      <c r="B122" s="150" t="s">
        <v>31</v>
      </c>
      <c r="C122" s="59"/>
      <c r="D122" s="60" t="s">
        <v>102</v>
      </c>
      <c r="E122" s="60"/>
      <c r="F122" s="61"/>
      <c r="G122" s="62"/>
      <c r="H122" s="63"/>
      <c r="I122" s="62"/>
      <c r="K122" s="63"/>
      <c r="L122" s="63"/>
      <c r="M122" s="63"/>
      <c r="N122" s="151"/>
      <c r="O122" s="59"/>
      <c r="P122" s="64"/>
      <c r="Q122" s="60"/>
      <c r="R122" s="60"/>
      <c r="S122" s="60"/>
      <c r="T122" s="60"/>
      <c r="U122" s="152" t="s">
        <v>31</v>
      </c>
      <c r="V122" s="60"/>
      <c r="W122" s="60"/>
      <c r="X122" s="65"/>
      <c r="Y122" s="8" t="s">
        <v>102</v>
      </c>
      <c r="Z122" s="60"/>
      <c r="AA122" s="60" t="s">
        <v>103</v>
      </c>
      <c r="AB122" s="153"/>
      <c r="AC122" s="154"/>
      <c r="AD122" s="152" t="s">
        <v>31</v>
      </c>
      <c r="AE122" s="60"/>
      <c r="AF122" s="60"/>
      <c r="AG122" s="60"/>
      <c r="AH122" s="60"/>
      <c r="AI122" s="136"/>
    </row>
    <row r="123" spans="1:35" ht="12.75">
      <c r="A123" s="1">
        <v>123</v>
      </c>
      <c r="B123" s="2">
        <v>42337</v>
      </c>
      <c r="D123" s="1" t="s">
        <v>31</v>
      </c>
      <c r="P123" s="4">
        <v>99</v>
      </c>
      <c r="Q123" s="1">
        <v>1</v>
      </c>
      <c r="U123" s="1" t="s">
        <v>31</v>
      </c>
      <c r="X123" s="5">
        <f>5-WEEKDAY(Y123,2)</f>
        <v>0</v>
      </c>
      <c r="Y123" s="2">
        <v>42461</v>
      </c>
      <c r="AB123" s="130">
        <v>90</v>
      </c>
      <c r="AC123" s="1" t="s">
        <v>104</v>
      </c>
      <c r="AD123" s="1" t="s">
        <v>105</v>
      </c>
      <c r="AH123" s="36"/>
      <c r="AI123" s="136"/>
    </row>
    <row r="124" spans="1:35" ht="12.75">
      <c r="A124" s="1">
        <v>124</v>
      </c>
      <c r="B124" s="2">
        <v>42347</v>
      </c>
      <c r="D124" s="1" t="s">
        <v>31</v>
      </c>
      <c r="U124" s="1" t="s">
        <v>31</v>
      </c>
      <c r="Y124" s="2">
        <v>42368.416666666664</v>
      </c>
      <c r="AB124" s="130">
        <v>91</v>
      </c>
      <c r="AC124" s="1" t="s">
        <v>106</v>
      </c>
      <c r="AD124" s="1" t="s">
        <v>31</v>
      </c>
      <c r="AH124" s="36"/>
      <c r="AI124" s="136"/>
    </row>
    <row r="125" spans="1:35" ht="12.75">
      <c r="A125" s="1">
        <v>125</v>
      </c>
      <c r="Y125" s="2">
        <v>42552.416666666664</v>
      </c>
      <c r="AB125" s="130">
        <v>92</v>
      </c>
      <c r="AC125" s="1" t="s">
        <v>107</v>
      </c>
      <c r="AH125" s="36"/>
      <c r="AI125" s="136"/>
    </row>
    <row r="126" spans="1:35" ht="12.75">
      <c r="A126" s="1">
        <v>126</v>
      </c>
      <c r="Y126" s="1"/>
      <c r="AB126" s="67"/>
      <c r="AI126" s="136"/>
    </row>
    <row r="127" spans="1:35" ht="12.75">
      <c r="A127" s="1">
        <v>127</v>
      </c>
      <c r="X127" s="1"/>
      <c r="AB127" s="67">
        <v>113</v>
      </c>
      <c r="AI127" s="136"/>
    </row>
    <row r="128" spans="1:35" ht="12.75">
      <c r="A128" s="1">
        <v>128</v>
      </c>
      <c r="X128" s="83">
        <f>5-WEEKDAY(Y128,2)</f>
        <v>3</v>
      </c>
      <c r="Y128" s="37">
        <v>42458.42361111111</v>
      </c>
      <c r="AB128" s="67">
        <v>114</v>
      </c>
      <c r="AC128" s="1" t="s">
        <v>55</v>
      </c>
      <c r="AI128" s="136"/>
    </row>
    <row r="129" spans="1:35" ht="12.75">
      <c r="A129" s="1">
        <v>129</v>
      </c>
      <c r="X129" s="83">
        <f>5-WEEKDAY(Y129,2)</f>
        <v>3</v>
      </c>
      <c r="Y129" s="37">
        <f>Y128+1/24/60</f>
        <v>42458.424305555556</v>
      </c>
      <c r="AB129" s="67">
        <v>115</v>
      </c>
      <c r="AC129" s="1" t="s">
        <v>56</v>
      </c>
      <c r="AI129" s="136"/>
    </row>
    <row r="130" spans="1:35" ht="12.75">
      <c r="A130" s="1">
        <v>130</v>
      </c>
      <c r="X130" s="83">
        <f>5-WEEKDAY(Y130,2)</f>
        <v>3</v>
      </c>
      <c r="Y130" s="37">
        <f>Y129+1/24/60</f>
        <v>42458.425</v>
      </c>
      <c r="AB130" s="67">
        <v>116</v>
      </c>
      <c r="AC130" s="1" t="s">
        <v>57</v>
      </c>
      <c r="AI130" s="136"/>
    </row>
    <row r="131" spans="1:35" ht="12.75">
      <c r="A131" s="1">
        <v>131</v>
      </c>
      <c r="X131" s="83">
        <f>5-WEEKDAY(Y131,2)</f>
        <v>3</v>
      </c>
      <c r="Y131" s="37">
        <f>Y130+1/24/60</f>
        <v>42458.42569444445</v>
      </c>
      <c r="Z131" s="36"/>
      <c r="AA131" s="36"/>
      <c r="AB131" s="81">
        <v>117</v>
      </c>
      <c r="AC131" s="1" t="s">
        <v>58</v>
      </c>
      <c r="AI131" s="136"/>
    </row>
    <row r="132" spans="1:35" ht="12.75">
      <c r="A132" s="1">
        <v>132</v>
      </c>
      <c r="X132" s="83">
        <f>5-WEEKDAY(Y132,2)</f>
        <v>3</v>
      </c>
      <c r="Y132" s="37">
        <f>Y131+1/24/60</f>
        <v>42458.426388888896</v>
      </c>
      <c r="Z132" s="1">
        <v>25</v>
      </c>
      <c r="AB132" s="67">
        <v>118</v>
      </c>
      <c r="AC132" s="1" t="s">
        <v>59</v>
      </c>
      <c r="AI132" s="136"/>
    </row>
    <row r="133" spans="1:35" ht="12.75">
      <c r="A133" s="1">
        <v>133</v>
      </c>
      <c r="X133" s="1"/>
      <c r="AB133" s="67">
        <v>119</v>
      </c>
      <c r="AI133" s="136"/>
    </row>
    <row r="134" spans="1:29" ht="12.75">
      <c r="A134" s="1">
        <v>134</v>
      </c>
      <c r="X134" s="83">
        <f>5-WEEKDAY(Y134,2)</f>
        <v>3</v>
      </c>
      <c r="Y134" s="2">
        <v>42437</v>
      </c>
      <c r="AB134" s="67">
        <v>144</v>
      </c>
      <c r="AC134" s="1" t="s">
        <v>45</v>
      </c>
    </row>
    <row r="135" spans="1:29" ht="12.75">
      <c r="A135" s="1">
        <v>135</v>
      </c>
      <c r="X135" s="83">
        <f>5-WEEKDAY(Y135,2)</f>
        <v>2</v>
      </c>
      <c r="Y135" s="2">
        <f>Y134+1</f>
        <v>42438</v>
      </c>
      <c r="AB135" s="67">
        <v>145</v>
      </c>
      <c r="AC135" s="1" t="s">
        <v>46</v>
      </c>
    </row>
    <row r="136" spans="1:29" ht="12.75">
      <c r="A136" s="1">
        <v>136</v>
      </c>
      <c r="X136" s="83">
        <f>5-WEEKDAY(Y136,2)</f>
        <v>0</v>
      </c>
      <c r="Y136" s="2">
        <f>Y134+17</f>
        <v>42454</v>
      </c>
      <c r="AB136" s="67">
        <v>146</v>
      </c>
      <c r="AC136" s="1" t="s">
        <v>50</v>
      </c>
    </row>
    <row r="137" spans="1:29" ht="12.75">
      <c r="A137" s="1">
        <v>137</v>
      </c>
      <c r="X137" s="83">
        <f>5-WEEKDAY(Y137,2)</f>
        <v>-1</v>
      </c>
      <c r="Y137" s="2">
        <f>Y134+18</f>
        <v>42455</v>
      </c>
      <c r="AB137" s="67">
        <v>147</v>
      </c>
      <c r="AC137" s="1" t="s">
        <v>53</v>
      </c>
    </row>
    <row r="138" spans="1:29" ht="12.75">
      <c r="A138" s="1">
        <v>138</v>
      </c>
      <c r="X138" s="83">
        <f>5-WEEKDAY(Y138,2)</f>
        <v>3</v>
      </c>
      <c r="Y138" s="2">
        <f>Y134+49</f>
        <v>42486</v>
      </c>
      <c r="AB138" s="67">
        <v>148</v>
      </c>
      <c r="AC138" s="1" t="s">
        <v>63</v>
      </c>
    </row>
    <row r="139" spans="1:29" ht="12.75">
      <c r="A139" s="1">
        <v>139</v>
      </c>
      <c r="X139" s="83">
        <f>5-WEEKDAY(Y139,2)</f>
        <v>-2</v>
      </c>
      <c r="Y139" s="2">
        <f>Y134+68</f>
        <v>42505</v>
      </c>
      <c r="AB139" s="67">
        <v>149</v>
      </c>
      <c r="AC139" s="1" t="s">
        <v>65</v>
      </c>
    </row>
    <row r="140" spans="1:29" ht="12.75">
      <c r="A140" s="1">
        <v>140</v>
      </c>
      <c r="X140" s="83">
        <f>5-WEEKDAY(Y140,2)</f>
        <v>4</v>
      </c>
      <c r="Y140" s="2">
        <f>Y134+160</f>
        <v>42597</v>
      </c>
      <c r="AB140" s="67">
        <v>150</v>
      </c>
      <c r="AC140" s="1" t="s">
        <v>70</v>
      </c>
    </row>
    <row r="141" spans="1:28" ht="12.75">
      <c r="A141" s="1">
        <v>141</v>
      </c>
      <c r="AB141" s="67">
        <v>151</v>
      </c>
    </row>
    <row r="142" spans="1:29" ht="12.75">
      <c r="A142" s="1">
        <v>142</v>
      </c>
      <c r="Y142" s="2">
        <v>42736</v>
      </c>
      <c r="AB142" s="67">
        <v>152</v>
      </c>
      <c r="AC142" s="119" t="s">
        <v>108</v>
      </c>
    </row>
    <row r="143" spans="1:29" ht="12.75">
      <c r="A143" s="1">
        <v>143</v>
      </c>
      <c r="Y143" s="2">
        <f>Y$142+7</f>
        <v>42743</v>
      </c>
      <c r="AB143" s="67">
        <v>153</v>
      </c>
      <c r="AC143" s="119" t="s">
        <v>109</v>
      </c>
    </row>
    <row r="144" spans="1:29" ht="12.75">
      <c r="A144" s="1">
        <v>144</v>
      </c>
      <c r="Y144" s="2">
        <f>Y$142+13</f>
        <v>42749</v>
      </c>
      <c r="AB144" s="67">
        <v>154</v>
      </c>
      <c r="AC144" s="119" t="s">
        <v>110</v>
      </c>
    </row>
    <row r="145" spans="1:29" ht="12.75">
      <c r="A145" s="1">
        <v>145</v>
      </c>
      <c r="Y145" s="2">
        <f>Y$142+14</f>
        <v>42750</v>
      </c>
      <c r="AB145" s="67">
        <v>155</v>
      </c>
      <c r="AC145" s="119" t="s">
        <v>111</v>
      </c>
    </row>
    <row r="146" spans="1:29" ht="12.75">
      <c r="A146" s="1">
        <v>146</v>
      </c>
      <c r="Y146" s="2">
        <f>Y$142+21</f>
        <v>42757</v>
      </c>
      <c r="AB146" s="67">
        <v>156</v>
      </c>
      <c r="AC146" s="119" t="s">
        <v>112</v>
      </c>
    </row>
    <row r="147" spans="1:28" ht="12.75">
      <c r="A147" s="1">
        <v>147</v>
      </c>
      <c r="AB147" s="67">
        <v>157</v>
      </c>
    </row>
    <row r="148" spans="1:25" ht="12.75">
      <c r="A148" s="1">
        <v>148</v>
      </c>
      <c r="E148" s="1" t="s">
        <v>113</v>
      </c>
      <c r="X148" s="1"/>
      <c r="Y148" s="1"/>
    </row>
    <row r="149" spans="1:25" ht="12.75">
      <c r="A149" s="1">
        <v>149</v>
      </c>
      <c r="F149" s="1" t="s">
        <v>114</v>
      </c>
      <c r="X149" s="1"/>
      <c r="Y149" s="1"/>
    </row>
    <row r="150" spans="1:25" ht="12.75">
      <c r="A150" s="1">
        <v>150</v>
      </c>
      <c r="F150" s="1" t="s">
        <v>115</v>
      </c>
      <c r="X150" s="1"/>
      <c r="Y150" s="1"/>
    </row>
    <row r="151" spans="1:25" ht="12.75">
      <c r="A151" s="1">
        <v>151</v>
      </c>
      <c r="X151" s="1"/>
      <c r="Y151" s="1"/>
    </row>
    <row r="152" spans="1:25" ht="12.75">
      <c r="A152" s="1">
        <v>152</v>
      </c>
      <c r="E152" s="1" t="s">
        <v>116</v>
      </c>
      <c r="X152" s="1"/>
      <c r="Y152" s="1"/>
    </row>
    <row r="153" spans="1:25" ht="12.75">
      <c r="A153" s="1">
        <v>153</v>
      </c>
      <c r="F153" s="1" t="s">
        <v>117</v>
      </c>
      <c r="X153" s="1"/>
      <c r="Y153" s="1"/>
    </row>
    <row r="154" spans="1:25" ht="12.75">
      <c r="A154" s="1">
        <v>154</v>
      </c>
      <c r="X154" s="1"/>
      <c r="Y154" s="1"/>
    </row>
    <row r="155" spans="1:25" ht="12.75">
      <c r="A155" s="1">
        <v>155</v>
      </c>
      <c r="E155" s="1" t="s">
        <v>118</v>
      </c>
      <c r="X155" s="1"/>
      <c r="Y155" s="1"/>
    </row>
    <row r="156" spans="1:25" ht="12.75">
      <c r="A156" s="1">
        <v>156</v>
      </c>
      <c r="X156" s="1"/>
      <c r="Y156" s="1"/>
    </row>
    <row r="157" spans="1:25" ht="12.75">
      <c r="A157" s="1">
        <v>157</v>
      </c>
      <c r="E157" s="1" t="s">
        <v>119</v>
      </c>
      <c r="X157" s="1"/>
      <c r="Y157" s="1"/>
    </row>
    <row r="158" spans="1:25" ht="12.75">
      <c r="A158" s="1">
        <v>158</v>
      </c>
      <c r="X158" s="1"/>
      <c r="Y158" s="1"/>
    </row>
    <row r="159" spans="1:25" ht="12.75">
      <c r="A159" s="1">
        <v>159</v>
      </c>
      <c r="E159" s="1" t="s">
        <v>120</v>
      </c>
      <c r="X159" s="1"/>
      <c r="Y159" s="1"/>
    </row>
    <row r="160" spans="1:25" ht="12.75">
      <c r="A160" s="1">
        <v>160</v>
      </c>
      <c r="X160" s="1"/>
      <c r="Y160" s="1"/>
    </row>
    <row r="161" spans="1:25" ht="12.75">
      <c r="A161" s="1">
        <v>161</v>
      </c>
      <c r="F161" s="1" t="s">
        <v>121</v>
      </c>
      <c r="X161" s="1"/>
      <c r="Y161" s="1"/>
    </row>
    <row r="162" spans="1:25" ht="12.75">
      <c r="A162" s="1">
        <v>162</v>
      </c>
      <c r="X162" s="1"/>
      <c r="Y162" s="1"/>
    </row>
    <row r="163" spans="1:25" ht="12.75">
      <c r="A163" s="1">
        <v>163</v>
      </c>
      <c r="E163" s="1" t="s">
        <v>122</v>
      </c>
      <c r="X163" s="1"/>
      <c r="Y163" s="1"/>
    </row>
    <row r="164" spans="1:25" ht="12.75">
      <c r="A164" s="1">
        <v>164</v>
      </c>
      <c r="X164" s="1"/>
      <c r="Y164" s="1"/>
    </row>
    <row r="165" spans="1:25" ht="12.75">
      <c r="A165" s="1">
        <v>165</v>
      </c>
      <c r="E165" s="1" t="s">
        <v>123</v>
      </c>
      <c r="X165" s="1"/>
      <c r="Y165" s="1"/>
    </row>
    <row r="166" spans="1:25" ht="12.75">
      <c r="A166" s="1">
        <v>166</v>
      </c>
      <c r="X166" s="1"/>
      <c r="Y166" s="1"/>
    </row>
    <row r="167" spans="1:25" ht="12.75">
      <c r="A167" s="1">
        <v>167</v>
      </c>
      <c r="F167" s="1" t="s">
        <v>124</v>
      </c>
      <c r="X167" s="1"/>
      <c r="Y167" s="1"/>
    </row>
    <row r="168" spans="1:25" ht="12.75">
      <c r="A168" s="1">
        <v>168</v>
      </c>
      <c r="X168" s="1"/>
      <c r="Y168" s="1"/>
    </row>
    <row r="169" spans="1:25" ht="12.75">
      <c r="A169" s="1">
        <v>169</v>
      </c>
      <c r="E169" s="1" t="s">
        <v>125</v>
      </c>
      <c r="X169" s="1"/>
      <c r="Y169" s="1"/>
    </row>
    <row r="170" spans="1:25" ht="12.75">
      <c r="A170" s="1">
        <v>170</v>
      </c>
      <c r="X170" s="1"/>
      <c r="Y170" s="1"/>
    </row>
    <row r="171" spans="1:25" ht="12.75">
      <c r="A171" s="1">
        <v>171</v>
      </c>
      <c r="F171" s="1" t="s">
        <v>126</v>
      </c>
      <c r="P171" s="82" t="s">
        <v>127</v>
      </c>
      <c r="Q171" s="4"/>
      <c r="X171" s="1"/>
      <c r="Y171" s="1"/>
    </row>
    <row r="172" spans="1:25" ht="12.75">
      <c r="A172" s="1">
        <v>172</v>
      </c>
      <c r="X172" s="1"/>
      <c r="Y172" s="1"/>
    </row>
    <row r="173" spans="1:25" ht="12.75">
      <c r="A173" s="1">
        <v>173</v>
      </c>
      <c r="E173" s="1" t="s">
        <v>128</v>
      </c>
      <c r="X173" s="1"/>
      <c r="Y173" s="1"/>
    </row>
    <row r="174" spans="1:25" ht="12.75">
      <c r="A174" s="1">
        <v>174</v>
      </c>
      <c r="F174" s="1" t="s">
        <v>129</v>
      </c>
      <c r="X174" s="1"/>
      <c r="Y174" s="1"/>
    </row>
    <row r="175" spans="1:25" ht="12.75">
      <c r="A175" s="1">
        <v>175</v>
      </c>
      <c r="X175" s="1"/>
      <c r="Y175" s="1"/>
    </row>
    <row r="176" spans="1:25" ht="12.75">
      <c r="A176" s="1">
        <v>176</v>
      </c>
      <c r="E176" s="1" t="s">
        <v>130</v>
      </c>
      <c r="X176" s="1"/>
      <c r="Y176" s="1"/>
    </row>
    <row r="177" spans="1:25" ht="12.75">
      <c r="A177" s="1">
        <v>177</v>
      </c>
      <c r="P177" s="4" t="s">
        <v>131</v>
      </c>
      <c r="X177" s="1"/>
      <c r="Y177" s="1"/>
    </row>
    <row r="178" spans="1:25" ht="12.75">
      <c r="A178" s="1">
        <v>178</v>
      </c>
      <c r="F178" s="1" t="s">
        <v>132</v>
      </c>
      <c r="G178" s="1" t="s">
        <v>133</v>
      </c>
      <c r="X178" s="1"/>
      <c r="Y178" s="1"/>
    </row>
    <row r="179" spans="1:25" ht="12.75">
      <c r="A179" s="1">
        <v>179</v>
      </c>
      <c r="H179" s="1" t="s">
        <v>134</v>
      </c>
      <c r="X179" s="1"/>
      <c r="Y179" s="1"/>
    </row>
    <row r="180" spans="1:25" ht="12.75">
      <c r="A180" s="1">
        <v>180</v>
      </c>
      <c r="G180" s="1" t="s">
        <v>135</v>
      </c>
      <c r="P180" s="4" t="s">
        <v>136</v>
      </c>
      <c r="X180" s="1"/>
      <c r="Y180" s="1"/>
    </row>
    <row r="181" spans="1:25" ht="12.75">
      <c r="A181" s="1">
        <v>181</v>
      </c>
      <c r="G181" s="1" t="s">
        <v>137</v>
      </c>
      <c r="X181" s="1"/>
      <c r="Y181" s="1"/>
    </row>
    <row r="182" spans="1:25" ht="12.75">
      <c r="A182" s="1">
        <v>182</v>
      </c>
      <c r="X182" s="1"/>
      <c r="Y182" s="1"/>
    </row>
    <row r="183" spans="1:25" ht="12.75">
      <c r="A183" s="1">
        <v>183</v>
      </c>
      <c r="E183" s="1" t="s">
        <v>138</v>
      </c>
      <c r="X183" s="1"/>
      <c r="Y183" s="1"/>
    </row>
    <row r="184" spans="1:25" ht="12.75">
      <c r="A184" s="1">
        <v>184</v>
      </c>
      <c r="X184" s="1"/>
      <c r="Y184" s="1"/>
    </row>
    <row r="185" spans="1:25" ht="12.75">
      <c r="A185" s="1">
        <v>185</v>
      </c>
      <c r="F185" s="1" t="s">
        <v>139</v>
      </c>
      <c r="X185" s="1"/>
      <c r="Y185" s="1"/>
    </row>
    <row r="186" spans="1:25" ht="12.75">
      <c r="A186" s="1">
        <v>186</v>
      </c>
      <c r="X186" s="1"/>
      <c r="Y186" s="1"/>
    </row>
    <row r="187" spans="1:25" ht="12.75">
      <c r="A187" s="1">
        <v>187</v>
      </c>
      <c r="E187" s="1" t="s">
        <v>140</v>
      </c>
      <c r="X187" s="1"/>
      <c r="Y187" s="1"/>
    </row>
    <row r="188" spans="1:25" ht="12.75">
      <c r="A188" s="1">
        <v>188</v>
      </c>
      <c r="X188" s="1"/>
      <c r="Y188" s="1"/>
    </row>
    <row r="189" spans="1:25" ht="12.75">
      <c r="A189" s="1">
        <v>189</v>
      </c>
      <c r="E189" s="1" t="s">
        <v>141</v>
      </c>
      <c r="X189" s="1"/>
      <c r="Y189" s="1"/>
    </row>
    <row r="190" spans="1:25" ht="12.75">
      <c r="A190" s="1">
        <v>190</v>
      </c>
      <c r="X190" s="1"/>
      <c r="Y190" s="1"/>
    </row>
    <row r="191" spans="1:25" ht="12.75">
      <c r="A191" s="1">
        <v>191</v>
      </c>
      <c r="F191" s="1" t="s">
        <v>142</v>
      </c>
      <c r="X191" s="1"/>
      <c r="Y191" s="1"/>
    </row>
    <row r="192" spans="1:25" ht="12.75">
      <c r="A192" s="1">
        <v>192</v>
      </c>
      <c r="X192" s="1"/>
      <c r="Y192" s="1"/>
    </row>
    <row r="193" spans="1:5" ht="12.75">
      <c r="A193" s="1">
        <v>193</v>
      </c>
      <c r="E193" s="1" t="s">
        <v>143</v>
      </c>
    </row>
    <row r="194" spans="1:23" ht="12.75">
      <c r="A194" s="1">
        <v>194</v>
      </c>
      <c r="U194" s="1" t="s">
        <v>35</v>
      </c>
      <c r="W194" s="1" t="s">
        <v>35</v>
      </c>
    </row>
    <row r="195" spans="1:6" ht="12.75">
      <c r="A195" s="1">
        <v>195</v>
      </c>
      <c r="F195" s="1" t="s">
        <v>144</v>
      </c>
    </row>
    <row r="196" ht="12.75">
      <c r="A196" s="1">
        <v>196</v>
      </c>
    </row>
    <row r="197" spans="1:6" ht="12.75">
      <c r="A197" s="1">
        <v>197</v>
      </c>
      <c r="F197" s="1" t="s">
        <v>145</v>
      </c>
    </row>
    <row r="198" ht="12.75">
      <c r="A198" s="1">
        <v>198</v>
      </c>
    </row>
    <row r="199" spans="1:6" ht="12.75">
      <c r="A199" s="1">
        <v>199</v>
      </c>
      <c r="F199" s="1" t="s">
        <v>146</v>
      </c>
    </row>
    <row r="200" ht="12.75">
      <c r="A200" s="1">
        <v>200</v>
      </c>
    </row>
    <row r="201" spans="1:5" ht="12.75">
      <c r="A201" s="1">
        <v>201</v>
      </c>
      <c r="E201" s="1" t="s">
        <v>147</v>
      </c>
    </row>
    <row r="202" ht="12.75">
      <c r="A202" s="1">
        <v>202</v>
      </c>
    </row>
    <row r="203" spans="1:5" ht="12.75">
      <c r="A203" s="1">
        <v>203</v>
      </c>
      <c r="E203" s="1" t="s">
        <v>148</v>
      </c>
    </row>
    <row r="204" ht="12.75">
      <c r="A204" s="1">
        <v>204</v>
      </c>
    </row>
  </sheetData>
  <sheetProtection selectLockedCells="1" selectUnlockedCells="1"/>
  <printOptions gridLines="1"/>
  <pageMargins left="0.7875" right="0.7875" top="1.025" bottom="1.025" header="0.7875" footer="0.7875"/>
  <pageSetup firstPageNumber="1" useFirstPageNumber="1" fitToHeight="1" fitToWidth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9"/>
  <sheetViews>
    <sheetView zoomScale="120" zoomScaleNormal="120" workbookViewId="0" topLeftCell="A2">
      <pane xSplit="1" ySplit="27" topLeftCell="B29" activePane="bottomRight" state="frozen"/>
      <selection pane="topLeft" activeCell="A2" sqref="A2"/>
      <selection pane="topRight" activeCell="B2" sqref="B2"/>
      <selection pane="bottomLeft" activeCell="A29" sqref="A29"/>
      <selection pane="bottomRight" activeCell="B29" sqref="B29"/>
    </sheetView>
  </sheetViews>
  <sheetFormatPr defaultColWidth="12.57421875" defaultRowHeight="12.75"/>
  <cols>
    <col min="1" max="1" width="4.8515625" style="1" customWidth="1"/>
    <col min="2" max="2" width="20.8515625" style="1" customWidth="1"/>
    <col min="3" max="20" width="0" style="1" hidden="1" customWidth="1"/>
    <col min="21" max="22" width="5.57421875" style="1" customWidth="1"/>
    <col min="23" max="24" width="6.8515625" style="1" customWidth="1"/>
    <col min="25" max="25" width="20.140625" style="1" customWidth="1"/>
    <col min="26" max="26" width="7.00390625" style="1" customWidth="1"/>
    <col min="27" max="27" width="12.140625" style="1" customWidth="1"/>
    <col min="28" max="28" width="1.57421875" style="1" customWidth="1"/>
    <col min="29" max="29" width="48.8515625" style="1" customWidth="1"/>
    <col min="30" max="31" width="11.57421875" style="1" customWidth="1"/>
    <col min="32" max="32" width="5.8515625" style="6" customWidth="1"/>
    <col min="33" max="16384" width="11.57421875" style="1" customWidth="1"/>
  </cols>
  <sheetData>
    <row r="1" spans="1:34" ht="12.75">
      <c r="A1" s="7" t="s">
        <v>0</v>
      </c>
      <c r="B1" s="8">
        <f ca="1">NOW()</f>
        <v>42425.46058425926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12" t="s">
        <v>149</v>
      </c>
      <c r="W1" s="12"/>
      <c r="X1" s="7" t="s">
        <v>35</v>
      </c>
      <c r="Y1" s="60"/>
      <c r="Z1" s="155">
        <f>$B1</f>
        <v>42425.46058425926</v>
      </c>
      <c r="AA1" s="7">
        <f>_XLL.DAYSINMONTH(B1)</f>
        <v>29</v>
      </c>
      <c r="AB1" s="7"/>
      <c r="AC1" s="14" t="s">
        <v>2</v>
      </c>
      <c r="AD1" s="8"/>
      <c r="AE1" s="6"/>
      <c r="AG1" s="36"/>
      <c r="AH1" s="36"/>
    </row>
    <row r="2" spans="1:31" ht="12.75">
      <c r="A2" s="6">
        <v>2</v>
      </c>
      <c r="B2" s="8" t="s">
        <v>17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7" t="s">
        <v>150</v>
      </c>
      <c r="W2" s="7"/>
      <c r="X2" s="14" t="s">
        <v>12</v>
      </c>
      <c r="Y2" s="15" t="s">
        <v>17</v>
      </c>
      <c r="Z2" s="156" t="s">
        <v>20</v>
      </c>
      <c r="AA2" s="7" t="s">
        <v>15</v>
      </c>
      <c r="AB2" s="7"/>
      <c r="AC2" s="7" t="s">
        <v>151</v>
      </c>
      <c r="AD2" s="6"/>
      <c r="AE2" s="6"/>
    </row>
    <row r="3" spans="1:31" ht="12.75">
      <c r="A3" s="157">
        <v>3</v>
      </c>
      <c r="B3" s="158">
        <f>B$1</f>
        <v>42425.46058425926</v>
      </c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9" t="s">
        <v>149</v>
      </c>
      <c r="W3" s="160"/>
      <c r="X3" s="161"/>
      <c r="Y3" s="158">
        <f>B$1</f>
        <v>42425.46058425926</v>
      </c>
      <c r="Z3" s="162"/>
      <c r="AA3" s="160"/>
      <c r="AB3" s="160"/>
      <c r="AC3" s="159" t="s">
        <v>149</v>
      </c>
      <c r="AD3" s="52"/>
      <c r="AE3" s="52"/>
    </row>
    <row r="4" spans="1:29" ht="12.75">
      <c r="A4" s="6">
        <v>5</v>
      </c>
      <c r="B4" s="2">
        <v>12459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>
        <v>1</v>
      </c>
      <c r="W4" s="163">
        <v>365.25</v>
      </c>
      <c r="X4" s="5">
        <f>5-WEEKDAY(Y4,2)</f>
        <v>2</v>
      </c>
      <c r="Y4" s="2">
        <f>B4+(1+INT((B$1-B4)/W4))*W$4</f>
        <v>42774.75</v>
      </c>
      <c r="Z4" s="1">
        <f>(Y4-B4)/365.25</f>
        <v>83</v>
      </c>
      <c r="AC4" s="1" t="s">
        <v>152</v>
      </c>
    </row>
    <row r="5" spans="1:29" ht="12.75">
      <c r="A5" s="6">
        <v>6</v>
      </c>
      <c r="B5" s="2">
        <v>42249.99930555556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1">
        <v>2</v>
      </c>
      <c r="W5" s="163">
        <v>365.25</v>
      </c>
      <c r="X5" s="5">
        <f>5-WEEKDAY(Y5,2)</f>
        <v>0</v>
      </c>
      <c r="Y5" s="2">
        <f>B5+(1+INT((B$1-B5)/W5))*W$4</f>
        <v>42615.24930555556</v>
      </c>
      <c r="Z5" s="1">
        <f>(Y5-B5)/365.25</f>
        <v>1</v>
      </c>
      <c r="AC5" s="1" t="s">
        <v>153</v>
      </c>
    </row>
    <row r="6" spans="1:29" ht="12.75">
      <c r="A6" s="6">
        <v>7</v>
      </c>
      <c r="B6" s="2">
        <v>40440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1">
        <v>2</v>
      </c>
      <c r="W6" s="163">
        <v>365.25</v>
      </c>
      <c r="X6" s="5">
        <f>5-WEEKDAY(Y6,2)</f>
        <v>-2</v>
      </c>
      <c r="Y6" s="2">
        <f>B6+(1+INT((B$1-B6)/W6))*W$4</f>
        <v>42631.5</v>
      </c>
      <c r="Z6" s="1">
        <f>(Y6-B6)/365.25</f>
        <v>6</v>
      </c>
      <c r="AC6" s="1" t="s">
        <v>154</v>
      </c>
    </row>
    <row r="7" spans="1:29" ht="12.75">
      <c r="A7" s="6"/>
      <c r="B7" s="24">
        <v>42370.958333333336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164">
        <v>365.25</v>
      </c>
      <c r="X7" s="31"/>
      <c r="Y7" s="24">
        <f>B7+(1+INT((B$1-B7)/W7))*W$4</f>
        <v>42736.208333333336</v>
      </c>
      <c r="Z7" s="165"/>
      <c r="AA7" s="6"/>
      <c r="AB7" s="6"/>
      <c r="AC7" s="6" t="s">
        <v>155</v>
      </c>
    </row>
    <row r="8" spans="1:29" ht="12.75">
      <c r="A8" s="6">
        <v>4</v>
      </c>
      <c r="B8" s="2">
        <v>20456.75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1">
        <v>3</v>
      </c>
      <c r="W8" s="163">
        <v>365.25</v>
      </c>
      <c r="X8" s="5">
        <f>5-WEEKDAY(Y8,2)</f>
        <v>4</v>
      </c>
      <c r="Y8" s="2">
        <f>B8+(1+INT((B$1-B8)/W8))*W$4</f>
        <v>42737</v>
      </c>
      <c r="Z8" s="1">
        <f>(Y8-B8)/365.25</f>
        <v>61</v>
      </c>
      <c r="AC8" s="1" t="s">
        <v>156</v>
      </c>
    </row>
    <row r="9" spans="1:25" ht="12.75">
      <c r="A9" s="6">
        <v>9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W9" s="163"/>
      <c r="X9" s="5"/>
      <c r="Y9" s="2"/>
    </row>
    <row r="10" spans="1:25" ht="12.75">
      <c r="A10" s="6">
        <v>10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W10" s="163"/>
      <c r="X10" s="5"/>
      <c r="Y10" s="2"/>
    </row>
    <row r="11" spans="1:27" ht="12.75">
      <c r="A11" s="6">
        <v>11</v>
      </c>
      <c r="B11" s="37">
        <v>3653.999953703704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6" t="s">
        <v>49</v>
      </c>
      <c r="V11" s="36"/>
      <c r="W11" s="163">
        <v>365.25</v>
      </c>
      <c r="X11" s="5">
        <f>5-WEEKDAY(Y11,2)</f>
        <v>-1</v>
      </c>
      <c r="Y11" s="37">
        <f>B11+(1+INT((B$1-B11)/W11))*W$4</f>
        <v>42735.74995370371</v>
      </c>
      <c r="AA11" s="1" t="s">
        <v>157</v>
      </c>
    </row>
    <row r="12" spans="1:31" ht="12.75">
      <c r="A12" s="6">
        <v>12</v>
      </c>
      <c r="B12" s="131">
        <v>3653.999976851852</v>
      </c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20" t="s">
        <v>49</v>
      </c>
      <c r="V12" s="20"/>
      <c r="W12" s="166">
        <v>365.25</v>
      </c>
      <c r="X12" s="5">
        <f>5-WEEKDAY(Y12,2)</f>
        <v>-1</v>
      </c>
      <c r="Y12" s="131">
        <f>B12+(1+INT((B$1-B12)/W12))*W$4</f>
        <v>42735.749976851854</v>
      </c>
      <c r="Z12" s="20" t="s">
        <v>49</v>
      </c>
      <c r="AA12" s="20"/>
      <c r="AB12" s="20"/>
      <c r="AC12" s="20"/>
      <c r="AD12" s="20"/>
      <c r="AE12" s="20"/>
    </row>
    <row r="13" spans="1:29" ht="12.75">
      <c r="A13" s="6">
        <v>13</v>
      </c>
      <c r="B13" s="2">
        <v>3654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1">
        <v>10</v>
      </c>
      <c r="W13" s="163">
        <v>365.25</v>
      </c>
      <c r="X13" s="5">
        <f>5-WEEKDAY(Y13,2)</f>
        <v>-1</v>
      </c>
      <c r="Y13" s="2">
        <f>B13+(1+INT((B$1-B13)/W13))*W$4</f>
        <v>42735.75</v>
      </c>
      <c r="Z13" s="1">
        <f>(Y13-B13)/365.25</f>
        <v>107</v>
      </c>
      <c r="AC13" s="1" t="s">
        <v>158</v>
      </c>
    </row>
    <row r="14" spans="1:29" ht="12.75">
      <c r="A14" s="6">
        <v>14</v>
      </c>
      <c r="B14" s="2">
        <v>3654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1">
        <v>10</v>
      </c>
      <c r="W14" s="163">
        <v>365.25</v>
      </c>
      <c r="X14" s="5">
        <f>5-WEEKDAY(Y14,2)</f>
        <v>-1</v>
      </c>
      <c r="Y14" s="2">
        <f>B14+(1+INT((B$1-B14)/W14))*W$4</f>
        <v>42735.75</v>
      </c>
      <c r="Z14" s="1">
        <f>(Y14-B14)/365.25</f>
        <v>107</v>
      </c>
      <c r="AC14" s="1" t="s">
        <v>159</v>
      </c>
    </row>
    <row r="15" spans="1:29" ht="12.75">
      <c r="A15" s="6">
        <v>15</v>
      </c>
      <c r="B15" s="2">
        <v>3654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1">
        <v>10</v>
      </c>
      <c r="W15" s="163">
        <v>365.25</v>
      </c>
      <c r="X15" s="5">
        <f>5-WEEKDAY(Y15,2)</f>
        <v>-1</v>
      </c>
      <c r="Y15" s="2">
        <f>B15+(1+INT((B$1-B15)/W15))*W$4</f>
        <v>42735.75</v>
      </c>
      <c r="Z15" s="1">
        <f>(Y15-B15)/365.25</f>
        <v>107</v>
      </c>
      <c r="AC15" s="1" t="s">
        <v>160</v>
      </c>
    </row>
    <row r="16" spans="1:31" ht="12.75">
      <c r="A16" s="6">
        <v>16</v>
      </c>
      <c r="B16" s="131">
        <v>3654.000023148148</v>
      </c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20" t="s">
        <v>49</v>
      </c>
      <c r="V16" s="20"/>
      <c r="W16" s="166">
        <v>365.25</v>
      </c>
      <c r="X16" s="5">
        <f>5-WEEKDAY(Y16,2)</f>
        <v>-1</v>
      </c>
      <c r="Y16" s="131">
        <f>B16+(1+INT((B$1-B16)/W16))*W$4</f>
        <v>42735.750023148146</v>
      </c>
      <c r="Z16" s="20" t="s">
        <v>49</v>
      </c>
      <c r="AA16" s="20"/>
      <c r="AB16" s="20"/>
      <c r="AC16" s="20"/>
      <c r="AD16" s="20"/>
      <c r="AE16" s="20"/>
    </row>
    <row r="17" ht="12.75">
      <c r="A17" s="6">
        <v>17</v>
      </c>
    </row>
    <row r="18" ht="12.75">
      <c r="A18" s="6">
        <v>18</v>
      </c>
    </row>
    <row r="19" ht="12.75">
      <c r="A19" s="6">
        <v>19</v>
      </c>
    </row>
    <row r="21" spans="2:21" ht="12.75">
      <c r="B21" s="1" t="s">
        <v>161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3:21" ht="12.75"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2:21" ht="12.75">
      <c r="B23" s="1" t="s">
        <v>162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3:21" ht="12.75"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1" t="s">
        <v>163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7" ht="12.75">
      <c r="X27" s="82" t="s">
        <v>164</v>
      </c>
    </row>
    <row r="29" ht="12.75">
      <c r="X29" s="1" t="s">
        <v>165</v>
      </c>
    </row>
  </sheetData>
  <sheetProtection selectLockedCells="1" selectUnlockedCells="1"/>
  <printOptions gridLines="1"/>
  <pageMargins left="0.7875" right="0.7875" top="1.025" bottom="1.025" header="0.7875" footer="0.7875"/>
  <pageSetup fitToHeight="1" fitToWidth="1"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26"/>
  <sheetViews>
    <sheetView zoomScale="120" zoomScaleNormal="120" workbookViewId="0" topLeftCell="A5">
      <pane ySplit="2" topLeftCell="A7" activePane="bottomLeft" state="frozen"/>
      <selection pane="topLeft" activeCell="A5" sqref="A5"/>
      <selection pane="bottomLeft" activeCell="A7" sqref="A7"/>
    </sheetView>
  </sheetViews>
  <sheetFormatPr defaultColWidth="12.57421875" defaultRowHeight="12.75"/>
  <cols>
    <col min="1" max="1" width="6.140625" style="167" customWidth="1"/>
    <col min="2" max="2" width="22.8515625" style="1" customWidth="1"/>
    <col min="3" max="20" width="0" style="1" hidden="1" customWidth="1"/>
    <col min="21" max="21" width="5.8515625" style="1" customWidth="1"/>
    <col min="22" max="22" width="6.421875" style="1" customWidth="1"/>
    <col min="23" max="23" width="8.57421875" style="1" customWidth="1"/>
    <col min="24" max="24" width="11.57421875" style="1" customWidth="1"/>
    <col min="25" max="25" width="21.421875" style="124" customWidth="1"/>
    <col min="26" max="26" width="10.28125" style="1" customWidth="1"/>
    <col min="27" max="27" width="11.57421875" style="1" customWidth="1"/>
    <col min="28" max="28" width="8.28125" style="1" customWidth="1"/>
    <col min="29" max="29" width="22.00390625" style="1" customWidth="1"/>
    <col min="30" max="30" width="8.421875" style="1" customWidth="1"/>
    <col min="31" max="31" width="10.140625" style="1" customWidth="1"/>
    <col min="32" max="32" width="2.8515625" style="6" customWidth="1"/>
    <col min="33" max="34" width="9.140625" style="1" customWidth="1"/>
    <col min="35" max="35" width="1.28515625" style="1" customWidth="1"/>
    <col min="36" max="36" width="9.140625" style="1" customWidth="1"/>
    <col min="37" max="37" width="1.1484375" style="1" customWidth="1"/>
    <col min="38" max="38" width="9.140625" style="1" customWidth="1"/>
    <col min="39" max="39" width="4.7109375" style="6" customWidth="1"/>
    <col min="40" max="16384" width="11.57421875" style="1" customWidth="1"/>
  </cols>
  <sheetData>
    <row r="1" spans="1:38" ht="12.75">
      <c r="A1" s="167" t="s">
        <v>0</v>
      </c>
      <c r="B1" s="8">
        <f ca="1">NOW()</f>
        <v>42425.460586458335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156" t="s">
        <v>35</v>
      </c>
      <c r="V1" s="168" t="s">
        <v>35</v>
      </c>
      <c r="W1" s="6">
        <f>X1/12</f>
        <v>30.4375</v>
      </c>
      <c r="X1" s="169">
        <v>365.25</v>
      </c>
      <c r="Y1" s="60"/>
      <c r="Z1" s="6"/>
      <c r="AA1" s="170"/>
      <c r="AB1" s="170"/>
      <c r="AC1" s="6"/>
      <c r="AD1" s="170"/>
      <c r="AE1" s="170"/>
      <c r="AG1" s="6"/>
      <c r="AH1" s="6"/>
      <c r="AI1" s="6"/>
      <c r="AJ1" s="171"/>
      <c r="AK1" s="171"/>
      <c r="AL1" s="171"/>
    </row>
    <row r="2" spans="1:38" ht="12.75">
      <c r="A2" s="167">
        <v>2</v>
      </c>
      <c r="B2" s="2">
        <v>42320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67"/>
      <c r="V2" s="167">
        <v>21</v>
      </c>
      <c r="X2" s="172">
        <f>5-WEEKDAY(Y2,2)</f>
        <v>1</v>
      </c>
      <c r="Y2" s="2">
        <f>B2+V2</f>
        <v>42341</v>
      </c>
      <c r="Z2" s="1" t="s">
        <v>166</v>
      </c>
      <c r="AA2" s="167"/>
      <c r="AB2" s="167"/>
      <c r="AC2" s="1" t="s">
        <v>167</v>
      </c>
      <c r="AD2" s="1">
        <v>4</v>
      </c>
      <c r="AE2" s="173" t="s">
        <v>168</v>
      </c>
      <c r="AH2" s="73">
        <f>AL2/AD2</f>
        <v>39.4875</v>
      </c>
      <c r="AI2" s="73"/>
      <c r="AJ2" s="73"/>
      <c r="AL2" s="163">
        <v>157.95</v>
      </c>
    </row>
    <row r="3" spans="1:38" ht="12.75">
      <c r="A3" s="167">
        <v>3</v>
      </c>
      <c r="B3" s="37">
        <v>42257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173"/>
      <c r="V3" s="36"/>
      <c r="W3" s="36">
        <v>7</v>
      </c>
      <c r="X3" s="172">
        <f>5-WEEKDAY(Y3,2)</f>
        <v>1</v>
      </c>
      <c r="Y3" s="37">
        <f>B3+(1+INT((B$1-B3)/W3))*W3</f>
        <v>42432</v>
      </c>
      <c r="Z3" s="1" t="s">
        <v>166</v>
      </c>
      <c r="AA3" s="167"/>
      <c r="AB3" s="167"/>
      <c r="AC3" s="1" t="s">
        <v>167</v>
      </c>
      <c r="AD3" s="1">
        <v>0.438</v>
      </c>
      <c r="AE3" s="173" t="s">
        <v>168</v>
      </c>
      <c r="AG3" s="1">
        <v>129.95</v>
      </c>
      <c r="AH3" s="73"/>
      <c r="AI3" s="73"/>
      <c r="AJ3" s="73">
        <f>AD3*AG3</f>
        <v>56.918099999999995</v>
      </c>
      <c r="AL3" s="163">
        <v>56.92</v>
      </c>
    </row>
    <row r="4" spans="1:38" ht="12.75">
      <c r="A4" s="167">
        <v>4</v>
      </c>
      <c r="B4" s="8" t="s">
        <v>169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156"/>
      <c r="V4" s="156" t="s">
        <v>170</v>
      </c>
      <c r="W4" s="7" t="s">
        <v>11</v>
      </c>
      <c r="X4" s="174" t="s">
        <v>12</v>
      </c>
      <c r="Y4" s="15" t="s">
        <v>13</v>
      </c>
      <c r="Z4" s="7" t="s">
        <v>14</v>
      </c>
      <c r="AA4" s="156" t="s">
        <v>15</v>
      </c>
      <c r="AB4" s="156" t="s">
        <v>171</v>
      </c>
      <c r="AC4" s="7" t="s">
        <v>172</v>
      </c>
      <c r="AD4" s="156" t="s">
        <v>173</v>
      </c>
      <c r="AE4" s="156" t="s">
        <v>174</v>
      </c>
      <c r="AG4" s="175" t="s">
        <v>175</v>
      </c>
      <c r="AH4" s="175" t="s">
        <v>175</v>
      </c>
      <c r="AI4" s="175"/>
      <c r="AJ4" s="7" t="s">
        <v>176</v>
      </c>
      <c r="AK4" s="7"/>
      <c r="AL4" s="175" t="s">
        <v>177</v>
      </c>
    </row>
    <row r="5" spans="1:38" ht="12.75">
      <c r="A5" s="167">
        <v>5</v>
      </c>
      <c r="B5" s="8" t="s">
        <v>178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156" t="s">
        <v>179</v>
      </c>
      <c r="V5" s="156" t="s">
        <v>180</v>
      </c>
      <c r="W5" s="7"/>
      <c r="X5" s="174"/>
      <c r="Y5" s="15"/>
      <c r="Z5" s="7"/>
      <c r="AA5" s="156"/>
      <c r="AB5" s="156"/>
      <c r="AC5" s="6"/>
      <c r="AD5" s="170"/>
      <c r="AE5" s="170"/>
      <c r="AG5" s="18" t="s">
        <v>174</v>
      </c>
      <c r="AH5" s="18" t="s">
        <v>181</v>
      </c>
      <c r="AI5" s="20"/>
      <c r="AJ5" s="176"/>
      <c r="AK5" s="176"/>
      <c r="AL5" s="176"/>
    </row>
    <row r="6" spans="1:38" ht="12.75">
      <c r="A6" s="167">
        <v>6</v>
      </c>
      <c r="B6" s="8" t="s">
        <v>182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156"/>
      <c r="V6" s="156"/>
      <c r="W6" s="7"/>
      <c r="X6" s="174"/>
      <c r="Y6" s="15"/>
      <c r="Z6" s="7"/>
      <c r="AA6" s="156"/>
      <c r="AB6" s="156"/>
      <c r="AC6" s="6"/>
      <c r="AD6" s="170"/>
      <c r="AE6" s="170"/>
      <c r="AG6" s="18" t="s">
        <v>183</v>
      </c>
      <c r="AH6" s="18" t="s">
        <v>183</v>
      </c>
      <c r="AI6" s="20"/>
      <c r="AJ6" s="176"/>
      <c r="AK6" s="176"/>
      <c r="AL6" s="176"/>
    </row>
    <row r="7" spans="1:31" ht="12.75">
      <c r="A7" s="177">
        <v>7</v>
      </c>
      <c r="B7" s="2" t="s">
        <v>35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167"/>
      <c r="X7" s="178">
        <f>5-WEEKDAY(Y7,2)</f>
        <v>-2</v>
      </c>
      <c r="Y7" s="2">
        <v>42008</v>
      </c>
      <c r="Z7" s="1">
        <v>100</v>
      </c>
      <c r="AA7" s="167" t="s">
        <v>184</v>
      </c>
      <c r="AB7" s="167"/>
      <c r="AC7" s="1" t="s">
        <v>185</v>
      </c>
      <c r="AD7" s="167" t="s">
        <v>35</v>
      </c>
      <c r="AE7" s="167" t="s">
        <v>35</v>
      </c>
    </row>
    <row r="8" spans="1:31" ht="12.75">
      <c r="A8" s="167">
        <v>8</v>
      </c>
      <c r="B8" s="37" t="s">
        <v>35</v>
      </c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173"/>
      <c r="V8" s="36"/>
      <c r="W8" s="36"/>
      <c r="X8" s="178">
        <f>5-WEEKDAY(Y8,2)</f>
        <v>2</v>
      </c>
      <c r="Y8" s="2">
        <v>42067</v>
      </c>
      <c r="Z8" s="36">
        <v>100</v>
      </c>
      <c r="AA8" s="167" t="s">
        <v>186</v>
      </c>
      <c r="AB8" s="167"/>
      <c r="AC8" s="1" t="s">
        <v>185</v>
      </c>
      <c r="AD8" s="173" t="s">
        <v>35</v>
      </c>
      <c r="AE8" s="173" t="s">
        <v>35</v>
      </c>
    </row>
    <row r="9" spans="1:31" ht="12.75">
      <c r="A9" s="167">
        <v>9</v>
      </c>
      <c r="B9" s="37" t="s">
        <v>35</v>
      </c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173"/>
      <c r="V9" s="36"/>
      <c r="W9" s="36"/>
      <c r="X9" s="178">
        <f>5-WEEKDAY(Y9,2)</f>
        <v>2</v>
      </c>
      <c r="Y9" s="44">
        <v>42347.583333333336</v>
      </c>
      <c r="Z9" s="36">
        <v>100</v>
      </c>
      <c r="AA9" s="173" t="s">
        <v>187</v>
      </c>
      <c r="AB9" s="173"/>
      <c r="AC9" s="1" t="s">
        <v>185</v>
      </c>
      <c r="AD9" s="173" t="s">
        <v>35</v>
      </c>
      <c r="AE9" s="173" t="s">
        <v>35</v>
      </c>
    </row>
    <row r="10" spans="1:31" ht="12.75">
      <c r="A10" s="167">
        <v>10</v>
      </c>
      <c r="B10" s="50">
        <f>B$1</f>
        <v>42425.460586458335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179"/>
      <c r="V10" s="179"/>
      <c r="W10" s="52" t="s">
        <v>37</v>
      </c>
      <c r="X10" s="180" t="s">
        <v>35</v>
      </c>
      <c r="Y10" s="50">
        <f>B$1</f>
        <v>42425.460586458335</v>
      </c>
      <c r="Z10" s="52"/>
      <c r="AA10" s="179"/>
      <c r="AB10" s="179"/>
      <c r="AC10" s="52" t="s">
        <v>37</v>
      </c>
      <c r="AD10" s="179"/>
      <c r="AE10" s="179"/>
    </row>
    <row r="11" spans="1:31" ht="12.75">
      <c r="A11" s="167">
        <v>11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81" t="s">
        <v>188</v>
      </c>
      <c r="V11" s="173"/>
      <c r="W11" s="36"/>
      <c r="X11" s="172"/>
      <c r="Y11" s="37">
        <f>B$1+0.001</f>
        <v>42425.46158645833</v>
      </c>
      <c r="Z11" s="36"/>
      <c r="AA11" s="173"/>
      <c r="AB11" s="173"/>
      <c r="AC11" s="36"/>
      <c r="AD11" s="173"/>
      <c r="AE11" s="173"/>
    </row>
    <row r="12" spans="1:31" ht="12.75">
      <c r="A12" s="167">
        <v>12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173"/>
      <c r="V12" s="173"/>
      <c r="W12" s="36"/>
      <c r="X12" s="172"/>
      <c r="Y12" s="37"/>
      <c r="Z12" s="36"/>
      <c r="AA12" s="173"/>
      <c r="AB12" s="173"/>
      <c r="AC12" s="36"/>
      <c r="AD12" s="173"/>
      <c r="AE12" s="173"/>
    </row>
    <row r="13" spans="1:31" ht="12.75">
      <c r="A13" s="167">
        <v>13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173"/>
      <c r="V13" s="173"/>
      <c r="W13" s="36"/>
      <c r="X13" s="172"/>
      <c r="Y13" s="37"/>
      <c r="Z13" s="36"/>
      <c r="AA13" s="173"/>
      <c r="AB13" s="173"/>
      <c r="AC13" s="36"/>
      <c r="AD13" s="173"/>
      <c r="AE13" s="173"/>
    </row>
    <row r="14" spans="1:31" ht="12.75">
      <c r="A14" s="167">
        <v>14</v>
      </c>
      <c r="B14" s="37">
        <v>42225.041666666664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173"/>
      <c r="V14" s="36"/>
      <c r="W14" s="36">
        <v>7</v>
      </c>
      <c r="X14" s="172">
        <f>5-WEEKDAY(Y14,2)</f>
        <v>-2</v>
      </c>
      <c r="Y14" s="37">
        <f>B14+(1+INT((B$1-B14)/W14))*W14</f>
        <v>42428.041666666664</v>
      </c>
      <c r="Z14" s="36"/>
      <c r="AB14" s="1" t="s">
        <v>189</v>
      </c>
      <c r="AC14" s="1" t="s">
        <v>190</v>
      </c>
      <c r="AD14" s="173"/>
      <c r="AE14" s="173"/>
    </row>
    <row r="15" spans="1:29" ht="12.75">
      <c r="A15" s="167">
        <v>15</v>
      </c>
      <c r="B15" s="37">
        <v>42225.041666666664</v>
      </c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173"/>
      <c r="V15" s="36"/>
      <c r="W15" s="36">
        <v>7</v>
      </c>
      <c r="X15" s="172">
        <f>5-WEEKDAY(Y15,2)</f>
        <v>-2</v>
      </c>
      <c r="Y15" s="37">
        <f>B15+(1+INT((B$1-B15)/W15))*W15</f>
        <v>42428.041666666664</v>
      </c>
      <c r="AB15" s="1" t="s">
        <v>189</v>
      </c>
      <c r="AC15" s="1" t="s">
        <v>191</v>
      </c>
    </row>
    <row r="16" spans="1:29" ht="12.75">
      <c r="A16" s="167">
        <v>16</v>
      </c>
      <c r="B16" s="37">
        <v>42225.041666666664</v>
      </c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173"/>
      <c r="V16" s="36"/>
      <c r="W16" s="36">
        <v>7</v>
      </c>
      <c r="X16" s="172">
        <f>5-WEEKDAY(Y16,2)</f>
        <v>-2</v>
      </c>
      <c r="Y16" s="37">
        <f>B16+(1+INT((B$1-B16)/W16))*W16</f>
        <v>42428.041666666664</v>
      </c>
      <c r="AA16" s="173"/>
      <c r="AB16" s="36" t="s">
        <v>192</v>
      </c>
      <c r="AC16" s="36" t="s">
        <v>193</v>
      </c>
    </row>
    <row r="17" spans="1:29" ht="12.75">
      <c r="A17" s="167">
        <v>17</v>
      </c>
      <c r="B17" s="37">
        <v>42225.041666666664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173"/>
      <c r="V17" s="36"/>
      <c r="W17" s="36">
        <v>7</v>
      </c>
      <c r="X17" s="172">
        <f>5-WEEKDAY(Y17,2)</f>
        <v>-2</v>
      </c>
      <c r="Y17" s="37">
        <f>B17+(1+INT((B$1-B17)/W17))*W17</f>
        <v>42428.041666666664</v>
      </c>
      <c r="AB17" s="1" t="s">
        <v>192</v>
      </c>
      <c r="AC17" s="1" t="s">
        <v>194</v>
      </c>
    </row>
    <row r="18" spans="1:29" ht="12.75">
      <c r="A18" s="167">
        <v>18</v>
      </c>
      <c r="B18" s="37">
        <v>42225.041666666664</v>
      </c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173"/>
      <c r="V18" s="36"/>
      <c r="W18" s="36">
        <v>7</v>
      </c>
      <c r="X18" s="172">
        <f>5-WEEKDAY(Y18,2)</f>
        <v>-2</v>
      </c>
      <c r="Y18" s="37">
        <f>B18+(1+INT((B$1-B18)/W18))*W18</f>
        <v>42428.041666666664</v>
      </c>
      <c r="AB18" s="1" t="s">
        <v>195</v>
      </c>
      <c r="AC18" s="1" t="s">
        <v>196</v>
      </c>
    </row>
    <row r="19" spans="1:29" ht="12.75">
      <c r="A19" s="167">
        <v>19</v>
      </c>
      <c r="B19" s="37">
        <v>42225.041666666664</v>
      </c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173"/>
      <c r="V19" s="36"/>
      <c r="W19" s="36">
        <v>7</v>
      </c>
      <c r="X19" s="172">
        <f>5-WEEKDAY(Y19,2)</f>
        <v>-2</v>
      </c>
      <c r="Y19" s="37">
        <f>B19+(1+INT((B$1-B19)/W19))*W19</f>
        <v>42428.041666666664</v>
      </c>
      <c r="AB19" s="1" t="s">
        <v>195</v>
      </c>
      <c r="AC19" s="1" t="s">
        <v>197</v>
      </c>
    </row>
    <row r="20" spans="1:29" ht="12.75">
      <c r="A20" s="167">
        <v>20</v>
      </c>
      <c r="B20" s="37">
        <v>42225.041666666664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173"/>
      <c r="V20" s="36"/>
      <c r="W20" s="36">
        <v>7</v>
      </c>
      <c r="X20" s="172">
        <f>5-WEEKDAY(Y20,2)</f>
        <v>-2</v>
      </c>
      <c r="Y20" s="37">
        <f>B20+(1+INT((B$1-B20)/W20))*W20</f>
        <v>42428.041666666664</v>
      </c>
      <c r="AA20" s="1" t="s">
        <v>198</v>
      </c>
      <c r="AB20" s="1" t="s">
        <v>199</v>
      </c>
      <c r="AC20" s="1" t="s">
        <v>200</v>
      </c>
    </row>
    <row r="21" spans="1:30" ht="12.75">
      <c r="A21" s="167">
        <v>21</v>
      </c>
      <c r="B21" s="37">
        <v>42225.041666666664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173"/>
      <c r="V21" s="36"/>
      <c r="W21" s="36">
        <v>7</v>
      </c>
      <c r="X21" s="172">
        <f>5-WEEKDAY(Y21,2)</f>
        <v>-2</v>
      </c>
      <c r="Y21" s="37">
        <f>B21+(1+INT((B$1-B21)/W21))*W21</f>
        <v>42428.041666666664</v>
      </c>
      <c r="AA21" s="1" t="s">
        <v>201</v>
      </c>
      <c r="AB21" s="1" t="s">
        <v>199</v>
      </c>
      <c r="AC21" s="1" t="s">
        <v>202</v>
      </c>
      <c r="AD21" s="1" t="s">
        <v>203</v>
      </c>
    </row>
    <row r="22" spans="1:30" ht="12.75">
      <c r="A22" s="167">
        <v>22</v>
      </c>
      <c r="B22" s="37">
        <v>42225.041666666664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173"/>
      <c r="V22" s="36"/>
      <c r="W22" s="36">
        <v>7</v>
      </c>
      <c r="X22" s="172">
        <f>5-WEEKDAY(Y22,2)</f>
        <v>-2</v>
      </c>
      <c r="Y22" s="37">
        <f>B22+(1+INT((B$1-B22)/W22))*W22</f>
        <v>42428.041666666664</v>
      </c>
      <c r="AA22" s="1" t="s">
        <v>201</v>
      </c>
      <c r="AB22" s="1" t="s">
        <v>199</v>
      </c>
      <c r="AC22" s="1" t="s">
        <v>204</v>
      </c>
      <c r="AD22" s="1" t="s">
        <v>203</v>
      </c>
    </row>
    <row r="23" spans="1:29" ht="12.75">
      <c r="A23" s="167">
        <v>23</v>
      </c>
      <c r="B23" s="37">
        <v>42225.041666666664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173"/>
      <c r="V23" s="36"/>
      <c r="W23" s="36">
        <v>7</v>
      </c>
      <c r="X23" s="172">
        <f>5-WEEKDAY(Y23,2)</f>
        <v>-2</v>
      </c>
      <c r="Y23" s="37">
        <f>B23+(1+INT((B$1-B23)/W23))*W23</f>
        <v>42428.041666666664</v>
      </c>
      <c r="AA23" s="1" t="s">
        <v>201</v>
      </c>
      <c r="AB23" s="1" t="s">
        <v>199</v>
      </c>
      <c r="AC23" s="1" t="s">
        <v>205</v>
      </c>
    </row>
    <row r="24" spans="1:29" ht="12.75">
      <c r="A24" s="167">
        <v>24</v>
      </c>
      <c r="B24" s="37">
        <v>42225.041666666664</v>
      </c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173"/>
      <c r="V24" s="36"/>
      <c r="W24" s="36">
        <v>7</v>
      </c>
      <c r="X24" s="172">
        <f>5-WEEKDAY(Y24,2)</f>
        <v>-2</v>
      </c>
      <c r="Y24" s="37">
        <f>B24+(1+INT((B$1-B24)/W24))*W24</f>
        <v>42428.041666666664</v>
      </c>
      <c r="AB24" s="1" t="s">
        <v>206</v>
      </c>
      <c r="AC24" s="1" t="s">
        <v>207</v>
      </c>
    </row>
    <row r="25" spans="1:29" ht="12.75">
      <c r="A25" s="167">
        <v>25</v>
      </c>
      <c r="B25" s="37">
        <v>42225.041666666664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173"/>
      <c r="V25" s="36"/>
      <c r="W25" s="36">
        <v>7</v>
      </c>
      <c r="X25" s="172">
        <f>5-WEEKDAY(Y25,2)</f>
        <v>-2</v>
      </c>
      <c r="Y25" s="37">
        <f>B25+(1+INT((B$1-B25)/W25))*W25</f>
        <v>42428.041666666664</v>
      </c>
      <c r="AB25" s="1" t="s">
        <v>206</v>
      </c>
      <c r="AC25" s="1" t="s">
        <v>208</v>
      </c>
    </row>
    <row r="26" spans="1:29" ht="12.75">
      <c r="A26" s="167">
        <v>26</v>
      </c>
      <c r="B26" s="37">
        <v>42225.041666666664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173"/>
      <c r="V26" s="36"/>
      <c r="W26" s="36">
        <v>7</v>
      </c>
      <c r="X26" s="172">
        <f>5-WEEKDAY(Y26,2)</f>
        <v>-2</v>
      </c>
      <c r="Y26" s="37">
        <f>B26+(1+INT((B$1-B26)/W26))*W26</f>
        <v>42428.041666666664</v>
      </c>
      <c r="AB26" s="1" t="s">
        <v>206</v>
      </c>
      <c r="AC26" s="1" t="s">
        <v>209</v>
      </c>
    </row>
    <row r="27" spans="1:29" ht="12.75">
      <c r="A27" s="167">
        <v>27</v>
      </c>
      <c r="B27" s="37">
        <v>42225.041666666664</v>
      </c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173"/>
      <c r="V27" s="36"/>
      <c r="W27" s="36">
        <v>7</v>
      </c>
      <c r="X27" s="172">
        <f>5-WEEKDAY(Y27,2)</f>
        <v>-2</v>
      </c>
      <c r="Y27" s="37">
        <f>B27+(1+INT((B$1-B27)/W27))*W27</f>
        <v>42428.041666666664</v>
      </c>
      <c r="AB27" s="1" t="s">
        <v>206</v>
      </c>
      <c r="AC27" s="1" t="s">
        <v>210</v>
      </c>
    </row>
    <row r="28" spans="1:29" ht="12.75">
      <c r="A28" s="167">
        <v>28</v>
      </c>
      <c r="B28" s="37">
        <v>42225.041666666664</v>
      </c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173"/>
      <c r="V28" s="36"/>
      <c r="W28" s="36">
        <v>7</v>
      </c>
      <c r="X28" s="172">
        <f>5-WEEKDAY(Y28,2)</f>
        <v>-2</v>
      </c>
      <c r="Y28" s="37">
        <f>B28+(1+INT((B$1-B28)/W28))*W28</f>
        <v>42428.041666666664</v>
      </c>
      <c r="AB28" s="1" t="s">
        <v>206</v>
      </c>
      <c r="AC28" s="1" t="s">
        <v>211</v>
      </c>
    </row>
    <row r="29" spans="1:29" ht="12.75">
      <c r="A29" s="167">
        <v>29</v>
      </c>
      <c r="B29" s="37">
        <v>42225.041666666664</v>
      </c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173"/>
      <c r="V29" s="36"/>
      <c r="W29" s="36">
        <v>7</v>
      </c>
      <c r="X29" s="172">
        <f>5-WEEKDAY(Y29,2)</f>
        <v>-2</v>
      </c>
      <c r="Y29" s="37">
        <f>B29+(1+INT((B$1-B29)/W29))*W29</f>
        <v>42428.041666666664</v>
      </c>
      <c r="AB29" s="1" t="s">
        <v>206</v>
      </c>
      <c r="AC29" s="1" t="s">
        <v>212</v>
      </c>
    </row>
    <row r="30" spans="1:29" ht="12.75">
      <c r="A30" s="167">
        <v>30</v>
      </c>
      <c r="B30" s="37">
        <v>42225.041666666664</v>
      </c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173"/>
      <c r="V30" s="36"/>
      <c r="W30" s="36">
        <v>7</v>
      </c>
      <c r="X30" s="172">
        <f>5-WEEKDAY(Y30,2)</f>
        <v>-2</v>
      </c>
      <c r="Y30" s="37">
        <f>B30+(1+INT((B$1-B30)/W30))*W30</f>
        <v>42428.041666666664</v>
      </c>
      <c r="AB30" s="1" t="s">
        <v>213</v>
      </c>
      <c r="AC30" s="1" t="s">
        <v>214</v>
      </c>
    </row>
    <row r="31" spans="1:29" ht="12.75">
      <c r="A31" s="167">
        <v>31</v>
      </c>
      <c r="B31" s="37">
        <v>42225.041666666664</v>
      </c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173"/>
      <c r="V31" s="36"/>
      <c r="W31" s="36">
        <v>7</v>
      </c>
      <c r="X31" s="172">
        <f>5-WEEKDAY(Y31,2)</f>
        <v>-2</v>
      </c>
      <c r="Y31" s="37">
        <f>B31+(1+INT((B$1-B31)/W31))*W31</f>
        <v>42428.041666666664</v>
      </c>
      <c r="AB31" s="1" t="s">
        <v>213</v>
      </c>
      <c r="AC31" s="1" t="s">
        <v>215</v>
      </c>
    </row>
    <row r="32" spans="1:29" ht="12.75">
      <c r="A32" s="167">
        <v>32</v>
      </c>
      <c r="B32" s="37">
        <v>42225.041666666664</v>
      </c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173"/>
      <c r="V32" s="36"/>
      <c r="W32" s="36">
        <v>7</v>
      </c>
      <c r="X32" s="172">
        <f>5-WEEKDAY(Y32,2)</f>
        <v>-2</v>
      </c>
      <c r="Y32" s="37">
        <f>B32+(1+INT((B$1-B32)/W32))*W32</f>
        <v>42428.041666666664</v>
      </c>
      <c r="AB32" s="1" t="s">
        <v>213</v>
      </c>
      <c r="AC32" s="1" t="s">
        <v>216</v>
      </c>
    </row>
    <row r="33" spans="1:29" ht="12.75">
      <c r="A33" s="167">
        <v>33</v>
      </c>
      <c r="B33" s="37">
        <v>42225.041666666664</v>
      </c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173"/>
      <c r="V33" s="36"/>
      <c r="W33" s="36">
        <v>7</v>
      </c>
      <c r="X33" s="172">
        <f>5-WEEKDAY(Y33,2)</f>
        <v>-2</v>
      </c>
      <c r="Y33" s="37">
        <f>B33+(1+INT((B$1-B33)/W33))*W33</f>
        <v>42428.041666666664</v>
      </c>
      <c r="AB33" s="1" t="s">
        <v>213</v>
      </c>
      <c r="AC33" s="1" t="s">
        <v>217</v>
      </c>
    </row>
    <row r="34" spans="1:29" ht="12.75">
      <c r="A34" s="167">
        <v>34</v>
      </c>
      <c r="B34" s="37">
        <v>42225.041666666664</v>
      </c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173"/>
      <c r="V34" s="36"/>
      <c r="W34" s="36">
        <v>7</v>
      </c>
      <c r="X34" s="172">
        <f>5-WEEKDAY(Y34,2)</f>
        <v>-2</v>
      </c>
      <c r="Y34" s="37">
        <f>B34+(1+INT((B$1-B34)/W34))*W34</f>
        <v>42428.041666666664</v>
      </c>
      <c r="AB34" s="1" t="s">
        <v>213</v>
      </c>
      <c r="AC34" s="1" t="s">
        <v>218</v>
      </c>
    </row>
    <row r="35" spans="1:29" ht="12.75">
      <c r="A35" s="167">
        <v>35</v>
      </c>
      <c r="B35" s="37">
        <v>42225.041666666664</v>
      </c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173"/>
      <c r="V35" s="36"/>
      <c r="W35" s="36">
        <v>7</v>
      </c>
      <c r="X35" s="172">
        <f>5-WEEKDAY(Y35,2)</f>
        <v>-2</v>
      </c>
      <c r="Y35" s="37">
        <f>B35+(1+INT((B$1-B35)/W35))*W35</f>
        <v>42428.041666666664</v>
      </c>
      <c r="AB35" s="1" t="s">
        <v>213</v>
      </c>
      <c r="AC35" s="1" t="s">
        <v>219</v>
      </c>
    </row>
    <row r="36" spans="1:29" ht="12.75">
      <c r="A36" s="167">
        <v>36</v>
      </c>
      <c r="B36" s="37">
        <v>42225.041666666664</v>
      </c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173"/>
      <c r="V36" s="36"/>
      <c r="W36" s="36">
        <v>7</v>
      </c>
      <c r="X36" s="172">
        <f>5-WEEKDAY(Y36,2)</f>
        <v>-2</v>
      </c>
      <c r="Y36" s="37">
        <f>B36+(1+INT((B$1-B36)/W36))*W36</f>
        <v>42428.041666666664</v>
      </c>
      <c r="AB36" s="1" t="s">
        <v>213</v>
      </c>
      <c r="AC36" s="1" t="s">
        <v>220</v>
      </c>
    </row>
    <row r="37" spans="1:29" ht="12.75">
      <c r="A37" s="167">
        <v>37</v>
      </c>
      <c r="B37" s="37">
        <v>42225.041666666664</v>
      </c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173"/>
      <c r="V37" s="36"/>
      <c r="W37" s="36">
        <v>7</v>
      </c>
      <c r="X37" s="172">
        <f>5-WEEKDAY(Y37,2)</f>
        <v>-2</v>
      </c>
      <c r="Y37" s="37">
        <f>B37+(1+INT((B$1-B37)/W37))*W37</f>
        <v>42428.041666666664</v>
      </c>
      <c r="AB37" s="1" t="s">
        <v>213</v>
      </c>
      <c r="AC37" s="1" t="s">
        <v>221</v>
      </c>
    </row>
    <row r="38" spans="1:29" ht="12.75">
      <c r="A38" s="167">
        <v>38</v>
      </c>
      <c r="B38" s="37">
        <v>42225.041666666664</v>
      </c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173"/>
      <c r="V38" s="36"/>
      <c r="W38" s="36">
        <v>7</v>
      </c>
      <c r="X38" s="172">
        <f>5-WEEKDAY(Y38,2)</f>
        <v>-2</v>
      </c>
      <c r="Y38" s="37">
        <f>B38+(1+INT((B$1-B38)/W38))*W38</f>
        <v>42428.041666666664</v>
      </c>
      <c r="AB38" s="1" t="s">
        <v>222</v>
      </c>
      <c r="AC38" s="1" t="s">
        <v>223</v>
      </c>
    </row>
    <row r="39" spans="1:29" ht="12.75">
      <c r="A39" s="167">
        <v>39</v>
      </c>
      <c r="B39" s="37">
        <v>42225.041666666664</v>
      </c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173"/>
      <c r="V39" s="36"/>
      <c r="W39" s="36">
        <v>7</v>
      </c>
      <c r="X39" s="172">
        <f>5-WEEKDAY(Y39,2)</f>
        <v>-2</v>
      </c>
      <c r="Y39" s="37">
        <f>B39+(1+INT((B$1-B39)/W39))*W39</f>
        <v>42428.041666666664</v>
      </c>
      <c r="AB39" s="1" t="s">
        <v>222</v>
      </c>
      <c r="AC39" s="1" t="s">
        <v>224</v>
      </c>
    </row>
    <row r="40" spans="1:29" ht="12.75">
      <c r="A40" s="167">
        <v>40</v>
      </c>
      <c r="B40" s="37">
        <v>42225.041666666664</v>
      </c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173"/>
      <c r="V40" s="36"/>
      <c r="W40" s="36">
        <v>7</v>
      </c>
      <c r="X40" s="172">
        <f>5-WEEKDAY(Y40,2)</f>
        <v>-2</v>
      </c>
      <c r="Y40" s="37">
        <f>B40+(1+INT((B$1-B40)/W40))*W40</f>
        <v>42428.041666666664</v>
      </c>
      <c r="AB40" s="1" t="s">
        <v>225</v>
      </c>
      <c r="AC40" s="1" t="s">
        <v>226</v>
      </c>
    </row>
    <row r="41" spans="1:29" ht="12.75">
      <c r="A41" s="167">
        <v>41</v>
      </c>
      <c r="B41" s="37">
        <v>42225.041666666664</v>
      </c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173"/>
      <c r="V41" s="36"/>
      <c r="W41" s="36">
        <v>7</v>
      </c>
      <c r="X41" s="172">
        <f>5-WEEKDAY(Y41,2)</f>
        <v>-2</v>
      </c>
      <c r="Y41" s="37">
        <f>B41+(1+INT((B$1-B41)/W41))*W41</f>
        <v>42428.041666666664</v>
      </c>
      <c r="AB41" s="1" t="s">
        <v>225</v>
      </c>
      <c r="AC41" s="1" t="s">
        <v>227</v>
      </c>
    </row>
    <row r="42" spans="1:29" ht="12.75">
      <c r="A42" s="167">
        <v>42</v>
      </c>
      <c r="B42" s="37">
        <v>42225.041666666664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173"/>
      <c r="V42" s="36"/>
      <c r="W42" s="36">
        <v>7</v>
      </c>
      <c r="X42" s="172">
        <f>5-WEEKDAY(Y42,2)</f>
        <v>-2</v>
      </c>
      <c r="Y42" s="37">
        <f>B42+(1+INT((B$1-B42)/W42))*W42</f>
        <v>42428.041666666664</v>
      </c>
      <c r="AB42" s="1" t="s">
        <v>225</v>
      </c>
      <c r="AC42" s="1" t="s">
        <v>228</v>
      </c>
    </row>
    <row r="43" spans="1:29" ht="12.75">
      <c r="A43" s="167">
        <v>43</v>
      </c>
      <c r="B43" s="37">
        <v>42225.041666666664</v>
      </c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173"/>
      <c r="V43" s="36"/>
      <c r="W43" s="36">
        <v>7</v>
      </c>
      <c r="X43" s="172">
        <f>5-WEEKDAY(Y43,2)</f>
        <v>-2</v>
      </c>
      <c r="Y43" s="37">
        <f>B43+(1+INT((B$1-B43)/W43))*W43</f>
        <v>42428.041666666664</v>
      </c>
      <c r="AB43" s="1" t="s">
        <v>229</v>
      </c>
      <c r="AC43" s="1" t="s">
        <v>230</v>
      </c>
    </row>
    <row r="44" spans="1:29" ht="12.75">
      <c r="A44" s="167">
        <v>44</v>
      </c>
      <c r="B44" s="37">
        <v>42225.041666666664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173"/>
      <c r="V44" s="36"/>
      <c r="W44" s="36">
        <v>7</v>
      </c>
      <c r="X44" s="172">
        <f>5-WEEKDAY(Y44,2)</f>
        <v>-2</v>
      </c>
      <c r="Y44" s="37">
        <f>B44+(1+INT((B$1-B44)/W44))*W44</f>
        <v>42428.041666666664</v>
      </c>
      <c r="AB44" s="1" t="s">
        <v>229</v>
      </c>
      <c r="AC44" s="1" t="s">
        <v>231</v>
      </c>
    </row>
    <row r="45" spans="1:29" ht="12.75">
      <c r="A45" s="167">
        <v>45</v>
      </c>
      <c r="B45" s="37">
        <v>42225.041666666664</v>
      </c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173"/>
      <c r="V45" s="36"/>
      <c r="W45" s="36">
        <v>7</v>
      </c>
      <c r="X45" s="172">
        <f>5-WEEKDAY(Y45,2)</f>
        <v>-2</v>
      </c>
      <c r="Y45" s="37">
        <f>B45+(1+INT((B$1-B45)/W45))*W45</f>
        <v>42428.041666666664</v>
      </c>
      <c r="AB45" s="1" t="s">
        <v>229</v>
      </c>
      <c r="AC45" s="1" t="s">
        <v>232</v>
      </c>
    </row>
    <row r="46" spans="1:29" ht="12.75">
      <c r="A46" s="167">
        <v>46</v>
      </c>
      <c r="B46" s="37">
        <v>42225.041666666664</v>
      </c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173"/>
      <c r="V46" s="36"/>
      <c r="W46" s="36">
        <v>7</v>
      </c>
      <c r="X46" s="172">
        <f>5-WEEKDAY(Y46,2)</f>
        <v>-2</v>
      </c>
      <c r="Y46" s="37">
        <f>B46+(1+INT((B$1-B46)/W46))*W46</f>
        <v>42428.041666666664</v>
      </c>
      <c r="AB46" s="1" t="s">
        <v>229</v>
      </c>
      <c r="AC46" s="1" t="s">
        <v>233</v>
      </c>
    </row>
    <row r="47" spans="1:29" ht="12.75">
      <c r="A47" s="167">
        <v>47</v>
      </c>
      <c r="B47" s="37">
        <v>42225.041666666664</v>
      </c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173"/>
      <c r="V47" s="36"/>
      <c r="W47" s="36">
        <v>7</v>
      </c>
      <c r="X47" s="172">
        <f>5-WEEKDAY(Y47,2)</f>
        <v>-2</v>
      </c>
      <c r="Y47" s="37">
        <f>B47+(1+INT((B$1-B47)/W47))*W47</f>
        <v>42428.041666666664</v>
      </c>
      <c r="AB47" s="1" t="s">
        <v>229</v>
      </c>
      <c r="AC47" s="1" t="s">
        <v>234</v>
      </c>
    </row>
    <row r="48" spans="1:29" ht="12.75">
      <c r="A48" s="167">
        <v>48</v>
      </c>
      <c r="B48" s="37">
        <v>42225.041666666664</v>
      </c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173"/>
      <c r="V48" s="36"/>
      <c r="W48" s="36">
        <v>7</v>
      </c>
      <c r="X48" s="172">
        <f>5-WEEKDAY(Y48,2)</f>
        <v>-2</v>
      </c>
      <c r="Y48" s="37">
        <f>B48+(1+INT((B$1-B48)/W48))*W48</f>
        <v>42428.041666666664</v>
      </c>
      <c r="AB48" s="1" t="s">
        <v>235</v>
      </c>
      <c r="AC48" s="1" t="s">
        <v>236</v>
      </c>
    </row>
    <row r="49" spans="1:29" ht="12.75">
      <c r="A49" s="167">
        <v>49</v>
      </c>
      <c r="B49" s="37">
        <v>42225.041666666664</v>
      </c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173"/>
      <c r="V49" s="36"/>
      <c r="W49" s="36">
        <v>7</v>
      </c>
      <c r="X49" s="172">
        <f>5-WEEKDAY(Y49,2)</f>
        <v>-2</v>
      </c>
      <c r="Y49" s="37">
        <f>B49+(1+INT((B$1-B49)/W49))*W49</f>
        <v>42428.041666666664</v>
      </c>
      <c r="AB49" s="1" t="s">
        <v>235</v>
      </c>
      <c r="AC49" s="1" t="s">
        <v>237</v>
      </c>
    </row>
    <row r="50" spans="1:29" ht="12.75">
      <c r="A50" s="167">
        <v>50</v>
      </c>
      <c r="B50" s="37">
        <v>42225.041666666664</v>
      </c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173"/>
      <c r="V50" s="36"/>
      <c r="W50" s="36">
        <v>7</v>
      </c>
      <c r="X50" s="172">
        <f>5-WEEKDAY(Y50,2)</f>
        <v>-2</v>
      </c>
      <c r="Y50" s="37">
        <f>B50+(1+INT((B$1-B50)/W50))*W50</f>
        <v>42428.041666666664</v>
      </c>
      <c r="AA50" s="1" t="s">
        <v>238</v>
      </c>
      <c r="AB50" s="1" t="s">
        <v>235</v>
      </c>
      <c r="AC50" s="1" t="s">
        <v>239</v>
      </c>
    </row>
    <row r="51" spans="1:29" ht="12.75">
      <c r="A51" s="167">
        <v>51</v>
      </c>
      <c r="B51" s="37">
        <v>42225.041666666664</v>
      </c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173"/>
      <c r="V51" s="36"/>
      <c r="W51" s="36">
        <v>7</v>
      </c>
      <c r="X51" s="172">
        <f>5-WEEKDAY(Y51,2)</f>
        <v>-2</v>
      </c>
      <c r="Y51" s="37">
        <f>B51+(1+INT((B$1-B51)/W51))*W51</f>
        <v>42428.041666666664</v>
      </c>
      <c r="AB51" s="1" t="s">
        <v>240</v>
      </c>
      <c r="AC51" s="1" t="s">
        <v>241</v>
      </c>
    </row>
    <row r="52" spans="1:29" ht="12.75">
      <c r="A52" s="167">
        <v>52</v>
      </c>
      <c r="B52" s="37">
        <v>42225.041666666664</v>
      </c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173"/>
      <c r="V52" s="36"/>
      <c r="W52" s="36">
        <v>7</v>
      </c>
      <c r="X52" s="172">
        <f>5-WEEKDAY(Y52,2)</f>
        <v>-2</v>
      </c>
      <c r="Y52" s="37">
        <f>B52+(1+INT((B$1-B52)/W52))*W52</f>
        <v>42428.041666666664</v>
      </c>
      <c r="AB52" s="1" t="s">
        <v>240</v>
      </c>
      <c r="AC52" s="1" t="s">
        <v>242</v>
      </c>
    </row>
    <row r="53" spans="1:29" ht="12.75">
      <c r="A53" s="167">
        <v>53</v>
      </c>
      <c r="B53" s="37">
        <v>42225.041666666664</v>
      </c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173"/>
      <c r="V53" s="36"/>
      <c r="W53" s="36">
        <v>7</v>
      </c>
      <c r="X53" s="172">
        <f>5-WEEKDAY(Y53,2)</f>
        <v>-2</v>
      </c>
      <c r="Y53" s="37">
        <f>B53+(1+INT((B$1-B53)/W53))*W53</f>
        <v>42428.041666666664</v>
      </c>
      <c r="AB53" s="1" t="s">
        <v>240</v>
      </c>
      <c r="AC53" s="1" t="s">
        <v>243</v>
      </c>
    </row>
    <row r="54" spans="1:29" ht="12.75">
      <c r="A54" s="167">
        <v>54</v>
      </c>
      <c r="B54" s="37">
        <v>42225.041666666664</v>
      </c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173"/>
      <c r="V54" s="36"/>
      <c r="W54" s="36">
        <v>7</v>
      </c>
      <c r="X54" s="172">
        <f>5-WEEKDAY(Y54,2)</f>
        <v>-2</v>
      </c>
      <c r="Y54" s="37">
        <f>B54+(1+INT((B$1-B54)/W54))*W54</f>
        <v>42428.041666666664</v>
      </c>
      <c r="AB54" s="1" t="s">
        <v>240</v>
      </c>
      <c r="AC54" s="1" t="s">
        <v>244</v>
      </c>
    </row>
    <row r="55" spans="1:29" ht="12.75">
      <c r="A55" s="167">
        <v>55</v>
      </c>
      <c r="B55" s="37">
        <v>42225.041666666664</v>
      </c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173"/>
      <c r="V55" s="36"/>
      <c r="W55" s="36">
        <v>7</v>
      </c>
      <c r="X55" s="172">
        <f>5-WEEKDAY(Y55,2)</f>
        <v>-2</v>
      </c>
      <c r="Y55" s="37">
        <f>B55+(1+INT((B$1-B55)/W55))*W55</f>
        <v>42428.041666666664</v>
      </c>
      <c r="AB55" s="1" t="s">
        <v>240</v>
      </c>
      <c r="AC55" s="1" t="s">
        <v>245</v>
      </c>
    </row>
    <row r="56" spans="1:29" ht="12.75">
      <c r="A56" s="167">
        <v>56</v>
      </c>
      <c r="B56" s="37">
        <v>42225.041666666664</v>
      </c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173"/>
      <c r="V56" s="36"/>
      <c r="W56" s="36">
        <v>7</v>
      </c>
      <c r="X56" s="172">
        <f>5-WEEKDAY(Y56,2)</f>
        <v>-2</v>
      </c>
      <c r="Y56" s="37">
        <f>B56+(1+INT((B$1-B56)/W56))*W56</f>
        <v>42428.041666666664</v>
      </c>
      <c r="AB56" s="1" t="s">
        <v>240</v>
      </c>
      <c r="AC56" s="1" t="s">
        <v>246</v>
      </c>
    </row>
    <row r="57" spans="1:29" ht="12.75">
      <c r="A57" s="167">
        <v>57</v>
      </c>
      <c r="B57" s="37">
        <v>42225.041666666664</v>
      </c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173"/>
      <c r="V57" s="36"/>
      <c r="W57" s="36">
        <v>7</v>
      </c>
      <c r="X57" s="172">
        <f>5-WEEKDAY(Y57,2)</f>
        <v>-2</v>
      </c>
      <c r="Y57" s="37">
        <f>B57+(1+INT((B$1-B57)/W57))*W57</f>
        <v>42428.041666666664</v>
      </c>
      <c r="AB57" s="1" t="s">
        <v>240</v>
      </c>
      <c r="AC57" s="1" t="s">
        <v>247</v>
      </c>
    </row>
    <row r="58" spans="1:29" ht="12.75">
      <c r="A58" s="167">
        <v>58</v>
      </c>
      <c r="B58" s="37">
        <v>42225.041666666664</v>
      </c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173"/>
      <c r="V58" s="36"/>
      <c r="W58" s="36">
        <v>7</v>
      </c>
      <c r="X58" s="172">
        <f>5-WEEKDAY(Y58,2)</f>
        <v>-2</v>
      </c>
      <c r="Y58" s="37">
        <f>B58+(1+INT((B$1-B58)/W58))*W58</f>
        <v>42428.041666666664</v>
      </c>
      <c r="AB58" s="1" t="s">
        <v>240</v>
      </c>
      <c r="AC58" s="1" t="s">
        <v>248</v>
      </c>
    </row>
    <row r="59" spans="1:29" ht="12.75">
      <c r="A59" s="167">
        <v>59</v>
      </c>
      <c r="B59" s="37">
        <v>42225.041666666664</v>
      </c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173"/>
      <c r="V59" s="36"/>
      <c r="W59" s="36">
        <v>7</v>
      </c>
      <c r="X59" s="172">
        <f>5-WEEKDAY(Y59,2)</f>
        <v>-2</v>
      </c>
      <c r="Y59" s="37">
        <f>B59+(1+INT((B$1-B59)/W59))*W59</f>
        <v>42428.041666666664</v>
      </c>
      <c r="AB59" s="1" t="s">
        <v>240</v>
      </c>
      <c r="AC59" s="1" t="s">
        <v>249</v>
      </c>
    </row>
    <row r="60" spans="1:29" ht="12.75">
      <c r="A60" s="167">
        <v>60</v>
      </c>
      <c r="B60" s="37">
        <v>42225.041666666664</v>
      </c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173"/>
      <c r="V60" s="36"/>
      <c r="W60" s="36">
        <v>7</v>
      </c>
      <c r="X60" s="172">
        <f>5-WEEKDAY(Y60,2)</f>
        <v>-2</v>
      </c>
      <c r="Y60" s="37">
        <f>B60+(1+INT((B$1-B60)/W60))*W60</f>
        <v>42428.041666666664</v>
      </c>
      <c r="AB60" s="1" t="s">
        <v>240</v>
      </c>
      <c r="AC60" s="1" t="s">
        <v>250</v>
      </c>
    </row>
    <row r="61" spans="1:29" ht="12.75">
      <c r="A61" s="167">
        <v>61</v>
      </c>
      <c r="B61" s="37">
        <v>42225.041666666664</v>
      </c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173"/>
      <c r="V61" s="36"/>
      <c r="W61" s="36">
        <v>7</v>
      </c>
      <c r="X61" s="172">
        <f>5-WEEKDAY(Y61,2)</f>
        <v>-2</v>
      </c>
      <c r="Y61" s="37">
        <f>B61+(1+INT((B$1-B61)/W61))*W61</f>
        <v>42428.041666666664</v>
      </c>
      <c r="AB61" s="1" t="s">
        <v>251</v>
      </c>
      <c r="AC61" s="1" t="s">
        <v>252</v>
      </c>
    </row>
    <row r="62" spans="1:29" ht="12.75">
      <c r="A62" s="167">
        <v>62</v>
      </c>
      <c r="B62" s="37">
        <v>42225.041666666664</v>
      </c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173"/>
      <c r="V62" s="36"/>
      <c r="W62" s="36">
        <v>7</v>
      </c>
      <c r="X62" s="172">
        <f>5-WEEKDAY(Y62,2)</f>
        <v>-2</v>
      </c>
      <c r="Y62" s="37">
        <f>B62+(1+INT((B$1-B62)/W62))*W62</f>
        <v>42428.041666666664</v>
      </c>
      <c r="AB62" s="1" t="s">
        <v>251</v>
      </c>
      <c r="AC62" s="1" t="s">
        <v>253</v>
      </c>
    </row>
    <row r="63" spans="1:29" ht="12.75">
      <c r="A63" s="167">
        <v>63</v>
      </c>
      <c r="B63" s="37">
        <v>42225.041666666664</v>
      </c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173"/>
      <c r="V63" s="36"/>
      <c r="W63" s="36">
        <v>7</v>
      </c>
      <c r="X63" s="172">
        <f>5-WEEKDAY(Y63,2)</f>
        <v>-2</v>
      </c>
      <c r="Y63" s="37">
        <f>B63+(1+INT((B$1-B63)/W63))*W63</f>
        <v>42428.041666666664</v>
      </c>
      <c r="AB63" s="1" t="s">
        <v>251</v>
      </c>
      <c r="AC63" s="1" t="s">
        <v>254</v>
      </c>
    </row>
    <row r="64" spans="1:29" ht="12.75">
      <c r="A64" s="167">
        <v>64</v>
      </c>
      <c r="B64" s="37">
        <v>42225.041666666664</v>
      </c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173"/>
      <c r="V64" s="36"/>
      <c r="W64" s="36">
        <v>7</v>
      </c>
      <c r="X64" s="172">
        <f>5-WEEKDAY(Y64,2)</f>
        <v>-2</v>
      </c>
      <c r="Y64" s="37">
        <f>B64+(1+INT((B$1-B64)/W64))*W64</f>
        <v>42428.041666666664</v>
      </c>
      <c r="AB64" s="1" t="s">
        <v>255</v>
      </c>
      <c r="AC64" s="1" t="s">
        <v>256</v>
      </c>
    </row>
    <row r="65" spans="1:29" ht="12.75">
      <c r="A65" s="167">
        <v>65</v>
      </c>
      <c r="B65" s="37">
        <v>42225.041666666664</v>
      </c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173"/>
      <c r="V65" s="36"/>
      <c r="W65" s="36">
        <v>7</v>
      </c>
      <c r="X65" s="172">
        <f>5-WEEKDAY(Y65,2)</f>
        <v>-2</v>
      </c>
      <c r="Y65" s="37">
        <f>B65+(1+INT((B$1-B65)/W65))*W65</f>
        <v>42428.041666666664</v>
      </c>
      <c r="AB65" s="1" t="s">
        <v>255</v>
      </c>
      <c r="AC65" s="1" t="s">
        <v>257</v>
      </c>
    </row>
    <row r="66" spans="1:29" ht="12.75">
      <c r="A66" s="167">
        <v>66</v>
      </c>
      <c r="B66" s="37">
        <v>42225.041666666664</v>
      </c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173"/>
      <c r="V66" s="36"/>
      <c r="W66" s="36">
        <v>7</v>
      </c>
      <c r="X66" s="172">
        <f>5-WEEKDAY(Y66,2)</f>
        <v>-2</v>
      </c>
      <c r="Y66" s="37">
        <f>B66+(1+INT((B$1-B66)/W66))*W66</f>
        <v>42428.041666666664</v>
      </c>
      <c r="AB66" s="1" t="s">
        <v>255</v>
      </c>
      <c r="AC66" s="1" t="s">
        <v>258</v>
      </c>
    </row>
    <row r="67" spans="1:29" ht="12.75">
      <c r="A67" s="167">
        <v>67</v>
      </c>
      <c r="B67" s="37">
        <v>42225.041666666664</v>
      </c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173"/>
      <c r="V67" s="36"/>
      <c r="W67" s="36">
        <v>7</v>
      </c>
      <c r="X67" s="172">
        <f>5-WEEKDAY(Y67,2)</f>
        <v>-2</v>
      </c>
      <c r="Y67" s="37">
        <f>B67+(1+INT((B$1-B67)/W67))*W67</f>
        <v>42428.041666666664</v>
      </c>
      <c r="AB67" s="1" t="s">
        <v>255</v>
      </c>
      <c r="AC67" s="1" t="s">
        <v>259</v>
      </c>
    </row>
    <row r="68" spans="1:29" ht="12.75">
      <c r="A68" s="167">
        <v>68</v>
      </c>
      <c r="B68" s="37">
        <v>42225.041666666664</v>
      </c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173"/>
      <c r="V68" s="36"/>
      <c r="W68" s="36">
        <v>7</v>
      </c>
      <c r="X68" s="172">
        <f>5-WEEKDAY(Y68,2)</f>
        <v>-2</v>
      </c>
      <c r="Y68" s="37">
        <f>B68+(1+INT((B$1-B68)/W68))*W68</f>
        <v>42428.041666666664</v>
      </c>
      <c r="AB68" s="1" t="s">
        <v>260</v>
      </c>
      <c r="AC68" s="1" t="s">
        <v>261</v>
      </c>
    </row>
    <row r="69" spans="1:29" ht="12.75">
      <c r="A69" s="167">
        <v>69</v>
      </c>
      <c r="B69" s="37">
        <v>42225.041666666664</v>
      </c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173"/>
      <c r="V69" s="36"/>
      <c r="W69" s="36">
        <v>7</v>
      </c>
      <c r="X69" s="172">
        <f>5-WEEKDAY(Y69,2)</f>
        <v>-2</v>
      </c>
      <c r="Y69" s="37">
        <f>B69+(1+INT((B$1-B69)/W69))*W69</f>
        <v>42428.041666666664</v>
      </c>
      <c r="AB69" s="1" t="s">
        <v>260</v>
      </c>
      <c r="AC69" s="1" t="s">
        <v>262</v>
      </c>
    </row>
    <row r="70" spans="1:29" ht="12.75">
      <c r="A70" s="167">
        <v>70</v>
      </c>
      <c r="B70" s="37">
        <v>42225.041666666664</v>
      </c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173"/>
      <c r="V70" s="36"/>
      <c r="W70" s="36">
        <v>7</v>
      </c>
      <c r="X70" s="172">
        <f>5-WEEKDAY(Y70,2)</f>
        <v>-2</v>
      </c>
      <c r="Y70" s="37">
        <f>B70+(1+INT((B$1-B70)/W70))*W70</f>
        <v>42428.041666666664</v>
      </c>
      <c r="AB70" s="1" t="s">
        <v>263</v>
      </c>
      <c r="AC70" s="1" t="s">
        <v>264</v>
      </c>
    </row>
    <row r="71" spans="1:29" ht="12.75">
      <c r="A71" s="167">
        <v>71</v>
      </c>
      <c r="B71" s="37">
        <v>42225.041666666664</v>
      </c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173"/>
      <c r="V71" s="36"/>
      <c r="W71" s="36">
        <v>7</v>
      </c>
      <c r="X71" s="172">
        <f>5-WEEKDAY(Y71,2)</f>
        <v>-2</v>
      </c>
      <c r="Y71" s="37">
        <f>B71+(1+INT((B$1-B71)/W71))*W71</f>
        <v>42428.041666666664</v>
      </c>
      <c r="AB71" s="1" t="s">
        <v>263</v>
      </c>
      <c r="AC71" s="1" t="s">
        <v>265</v>
      </c>
    </row>
    <row r="72" spans="1:29" ht="12.75">
      <c r="A72" s="167">
        <v>72</v>
      </c>
      <c r="B72" s="37">
        <v>42225.041666666664</v>
      </c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173"/>
      <c r="V72" s="36"/>
      <c r="W72" s="36">
        <v>7</v>
      </c>
      <c r="X72" s="172">
        <f>5-WEEKDAY(Y72,2)</f>
        <v>-2</v>
      </c>
      <c r="Y72" s="37">
        <f>B72+(1+INT((B$1-B72)/W72))*W72</f>
        <v>42428.041666666664</v>
      </c>
      <c r="AB72" s="1" t="s">
        <v>263</v>
      </c>
      <c r="AC72" s="1" t="s">
        <v>266</v>
      </c>
    </row>
    <row r="73" spans="1:29" ht="12.75">
      <c r="A73" s="167">
        <v>73</v>
      </c>
      <c r="B73" s="37">
        <v>42225.041666666664</v>
      </c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173"/>
      <c r="V73" s="36"/>
      <c r="W73" s="36">
        <v>7</v>
      </c>
      <c r="X73" s="172">
        <f>5-WEEKDAY(Y73,2)</f>
        <v>-2</v>
      </c>
      <c r="Y73" s="37">
        <f>B73+(1+INT((B$1-B73)/W73))*W73</f>
        <v>42428.041666666664</v>
      </c>
      <c r="AB73" s="1" t="s">
        <v>263</v>
      </c>
      <c r="AC73" s="1" t="s">
        <v>267</v>
      </c>
    </row>
    <row r="74" spans="1:29" ht="12.75">
      <c r="A74" s="167">
        <v>74</v>
      </c>
      <c r="B74" s="37">
        <v>42225.041666666664</v>
      </c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173"/>
      <c r="V74" s="36"/>
      <c r="W74" s="36">
        <v>7</v>
      </c>
      <c r="X74" s="172">
        <f>5-WEEKDAY(Y74,2)</f>
        <v>-2</v>
      </c>
      <c r="Y74" s="37">
        <f>B74+(1+INT((B$1-B74)/W74))*W74</f>
        <v>42428.041666666664</v>
      </c>
      <c r="AA74" s="1" t="s">
        <v>268</v>
      </c>
      <c r="AB74" s="1" t="s">
        <v>263</v>
      </c>
      <c r="AC74" s="1" t="s">
        <v>269</v>
      </c>
    </row>
    <row r="75" spans="1:29" ht="12.75">
      <c r="A75" s="167">
        <v>75</v>
      </c>
      <c r="B75" s="37">
        <v>42225.041666666664</v>
      </c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173"/>
      <c r="V75" s="36"/>
      <c r="W75" s="36">
        <v>7</v>
      </c>
      <c r="X75" s="172">
        <f>5-WEEKDAY(Y75,2)</f>
        <v>-2</v>
      </c>
      <c r="Y75" s="37">
        <f>B75+(1+INT((B$1-B75)/W75))*W75</f>
        <v>42428.041666666664</v>
      </c>
      <c r="AB75" s="1" t="s">
        <v>263</v>
      </c>
      <c r="AC75" s="1" t="s">
        <v>270</v>
      </c>
    </row>
    <row r="76" spans="1:29" ht="12.75">
      <c r="A76" s="167">
        <v>76</v>
      </c>
      <c r="B76" s="37">
        <v>42225.041666666664</v>
      </c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173"/>
      <c r="V76" s="36"/>
      <c r="W76" s="36">
        <v>7</v>
      </c>
      <c r="X76" s="172">
        <f>5-WEEKDAY(Y76,2)</f>
        <v>-2</v>
      </c>
      <c r="Y76" s="37">
        <f>B76+(1+INT((B$1-B76)/W76))*W76</f>
        <v>42428.041666666664</v>
      </c>
      <c r="AB76" s="1" t="s">
        <v>263</v>
      </c>
      <c r="AC76" s="1" t="s">
        <v>271</v>
      </c>
    </row>
    <row r="77" spans="1:29" ht="12.75">
      <c r="A77" s="167">
        <v>77</v>
      </c>
      <c r="B77" s="37">
        <v>42225.041666666664</v>
      </c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173"/>
      <c r="V77" s="36"/>
      <c r="W77" s="36">
        <v>7</v>
      </c>
      <c r="X77" s="172">
        <f>5-WEEKDAY(Y77,2)</f>
        <v>-2</v>
      </c>
      <c r="Y77" s="37">
        <f>B77+(1+INT((B$1-B77)/W77))*W77</f>
        <v>42428.041666666664</v>
      </c>
      <c r="AB77" s="1" t="s">
        <v>263</v>
      </c>
      <c r="AC77" s="1" t="s">
        <v>272</v>
      </c>
    </row>
    <row r="78" spans="1:29" ht="12.75">
      <c r="A78" s="167">
        <v>78</v>
      </c>
      <c r="B78" s="37">
        <v>42225.041666666664</v>
      </c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173"/>
      <c r="V78" s="36"/>
      <c r="W78" s="36">
        <v>7</v>
      </c>
      <c r="X78" s="172">
        <f>5-WEEKDAY(Y78,2)</f>
        <v>-2</v>
      </c>
      <c r="Y78" s="37">
        <f>B78+(1+INT((B$1-B78)/W78))*W78</f>
        <v>42428.041666666664</v>
      </c>
      <c r="AB78" s="1" t="s">
        <v>273</v>
      </c>
      <c r="AC78" s="1" t="s">
        <v>274</v>
      </c>
    </row>
    <row r="79" spans="1:29" ht="12.75">
      <c r="A79" s="167">
        <v>79</v>
      </c>
      <c r="B79" s="37">
        <v>42225.041666666664</v>
      </c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173"/>
      <c r="V79" s="36"/>
      <c r="W79" s="36">
        <v>7</v>
      </c>
      <c r="X79" s="172">
        <f>5-WEEKDAY(Y79,2)</f>
        <v>-2</v>
      </c>
      <c r="Y79" s="37">
        <f>B79+(1+INT((B$1-B79)/W79))*W79</f>
        <v>42428.041666666664</v>
      </c>
      <c r="AB79" s="1" t="s">
        <v>273</v>
      </c>
      <c r="AC79" s="1" t="s">
        <v>275</v>
      </c>
    </row>
    <row r="80" spans="1:29" ht="12.75">
      <c r="A80" s="167">
        <v>80</v>
      </c>
      <c r="B80" s="37">
        <v>42225.041666666664</v>
      </c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173"/>
      <c r="V80" s="36"/>
      <c r="W80" s="36">
        <v>7</v>
      </c>
      <c r="X80" s="172">
        <f>5-WEEKDAY(Y80,2)</f>
        <v>-2</v>
      </c>
      <c r="Y80" s="37">
        <f>B80+(1+INT((B$1-B80)/W80))*W80</f>
        <v>42428.041666666664</v>
      </c>
      <c r="AB80" s="1" t="s">
        <v>273</v>
      </c>
      <c r="AC80" s="1" t="s">
        <v>276</v>
      </c>
    </row>
    <row r="81" spans="1:29" ht="12.75">
      <c r="A81" s="167">
        <v>81</v>
      </c>
      <c r="B81" s="37">
        <v>42225.041666666664</v>
      </c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173"/>
      <c r="V81" s="36"/>
      <c r="W81" s="36">
        <v>7</v>
      </c>
      <c r="X81" s="172">
        <f>5-WEEKDAY(Y81,2)</f>
        <v>-2</v>
      </c>
      <c r="Y81" s="37">
        <f>B81+(1+INT((B$1-B81)/W81))*W81</f>
        <v>42428.041666666664</v>
      </c>
      <c r="AB81" s="1" t="s">
        <v>273</v>
      </c>
      <c r="AC81" s="1" t="s">
        <v>277</v>
      </c>
    </row>
    <row r="82" spans="1:29" ht="12.75">
      <c r="A82" s="167">
        <v>82</v>
      </c>
      <c r="B82" s="37">
        <v>42225.041666666664</v>
      </c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173"/>
      <c r="V82" s="36"/>
      <c r="W82" s="36">
        <v>7</v>
      </c>
      <c r="X82" s="172">
        <f>5-WEEKDAY(Y82,2)</f>
        <v>-2</v>
      </c>
      <c r="Y82" s="37">
        <f>B82+(1+INT((B$1-B82)/W82))*W82</f>
        <v>42428.041666666664</v>
      </c>
      <c r="AB82" s="1" t="s">
        <v>273</v>
      </c>
      <c r="AC82" s="1" t="s">
        <v>278</v>
      </c>
    </row>
    <row r="83" spans="1:29" ht="12.75">
      <c r="A83" s="167">
        <v>83</v>
      </c>
      <c r="B83" s="37">
        <v>42225.041666666664</v>
      </c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173"/>
      <c r="V83" s="36"/>
      <c r="W83" s="36">
        <v>7</v>
      </c>
      <c r="X83" s="172">
        <f>5-WEEKDAY(Y83,2)</f>
        <v>-2</v>
      </c>
      <c r="Y83" s="37">
        <f>B83+(1+INT((B$1-B83)/W83))*W83</f>
        <v>42428.041666666664</v>
      </c>
      <c r="AB83" s="1" t="s">
        <v>273</v>
      </c>
      <c r="AC83" s="1" t="s">
        <v>279</v>
      </c>
    </row>
    <row r="84" spans="1:29" ht="12.75">
      <c r="A84" s="167">
        <v>84</v>
      </c>
      <c r="B84" s="37">
        <v>42225.041666666664</v>
      </c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173"/>
      <c r="V84" s="36"/>
      <c r="W84" s="36">
        <v>7</v>
      </c>
      <c r="X84" s="172">
        <f>5-WEEKDAY(Y84,2)</f>
        <v>-2</v>
      </c>
      <c r="Y84" s="37">
        <f>B84+(1+INT((B$1-B84)/W84))*W84</f>
        <v>42428.041666666664</v>
      </c>
      <c r="AB84" s="1" t="s">
        <v>273</v>
      </c>
      <c r="AC84" s="1" t="s">
        <v>280</v>
      </c>
    </row>
    <row r="85" spans="1:29" ht="12.75">
      <c r="A85" s="167">
        <v>85</v>
      </c>
      <c r="B85" s="37">
        <v>42225.041666666664</v>
      </c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173"/>
      <c r="V85" s="36"/>
      <c r="W85" s="36">
        <v>7</v>
      </c>
      <c r="X85" s="172">
        <f>5-WEEKDAY(Y85,2)</f>
        <v>-2</v>
      </c>
      <c r="Y85" s="37">
        <f>B85+(1+INT((B$1-B85)/W85))*W85</f>
        <v>42428.041666666664</v>
      </c>
      <c r="AB85" s="1" t="s">
        <v>273</v>
      </c>
      <c r="AC85" s="1" t="s">
        <v>281</v>
      </c>
    </row>
    <row r="86" spans="1:29" ht="12.75">
      <c r="A86" s="167">
        <v>86</v>
      </c>
      <c r="B86" s="37">
        <v>42225.041666666664</v>
      </c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173"/>
      <c r="V86" s="36"/>
      <c r="W86" s="36">
        <v>7</v>
      </c>
      <c r="X86" s="172">
        <f>5-WEEKDAY(Y86,2)</f>
        <v>-2</v>
      </c>
      <c r="Y86" s="37">
        <f>B86+(1+INT((B$1-B86)/W86))*W86</f>
        <v>42428.041666666664</v>
      </c>
      <c r="AB86" s="1" t="s">
        <v>273</v>
      </c>
      <c r="AC86" s="1" t="s">
        <v>282</v>
      </c>
    </row>
    <row r="87" spans="1:29" ht="12.75">
      <c r="A87" s="167">
        <v>87</v>
      </c>
      <c r="B87" s="37">
        <v>42225.041666666664</v>
      </c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173"/>
      <c r="V87" s="36"/>
      <c r="W87" s="36">
        <v>7</v>
      </c>
      <c r="X87" s="172">
        <f>5-WEEKDAY(Y87,2)</f>
        <v>-2</v>
      </c>
      <c r="Y87" s="37">
        <f>B87+(1+INT((B$1-B87)/W87))*W87</f>
        <v>42428.041666666664</v>
      </c>
      <c r="AB87" s="1" t="s">
        <v>283</v>
      </c>
      <c r="AC87" s="1" t="s">
        <v>284</v>
      </c>
    </row>
    <row r="88" spans="1:29" ht="12.75">
      <c r="A88" s="167">
        <v>88</v>
      </c>
      <c r="B88" s="37">
        <v>42225.041666666664</v>
      </c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173"/>
      <c r="V88" s="36"/>
      <c r="W88" s="36">
        <v>7</v>
      </c>
      <c r="X88" s="172">
        <f>5-WEEKDAY(Y88,2)</f>
        <v>-2</v>
      </c>
      <c r="Y88" s="37">
        <f>B88+(1+INT((B$1-B88)/W88))*W88</f>
        <v>42428.041666666664</v>
      </c>
      <c r="AB88" s="1" t="s">
        <v>283</v>
      </c>
      <c r="AC88" s="1" t="s">
        <v>285</v>
      </c>
    </row>
    <row r="89" spans="1:29" ht="12.75">
      <c r="A89" s="167">
        <v>89</v>
      </c>
      <c r="B89" s="37">
        <v>42225.041666666664</v>
      </c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173"/>
      <c r="V89" s="36"/>
      <c r="W89" s="36">
        <v>7</v>
      </c>
      <c r="X89" s="172">
        <f>5-WEEKDAY(Y89,2)</f>
        <v>-2</v>
      </c>
      <c r="Y89" s="37">
        <f>B89+(1+INT((B$1-B89)/W89))*W89</f>
        <v>42428.041666666664</v>
      </c>
      <c r="AB89" s="1" t="s">
        <v>283</v>
      </c>
      <c r="AC89" s="1" t="s">
        <v>286</v>
      </c>
    </row>
    <row r="90" spans="1:29" ht="12.75">
      <c r="A90" s="167">
        <v>90</v>
      </c>
      <c r="B90" s="37">
        <v>42225.041666666664</v>
      </c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173"/>
      <c r="V90" s="36"/>
      <c r="W90" s="36">
        <v>7</v>
      </c>
      <c r="X90" s="172">
        <f>5-WEEKDAY(Y90,2)</f>
        <v>-2</v>
      </c>
      <c r="Y90" s="37">
        <f>B90+(1+INT((B$1-B90)/W90))*W90</f>
        <v>42428.041666666664</v>
      </c>
      <c r="AB90" s="1" t="s">
        <v>283</v>
      </c>
      <c r="AC90" s="1" t="s">
        <v>287</v>
      </c>
    </row>
    <row r="91" spans="1:29" ht="12.75">
      <c r="A91" s="167">
        <v>91</v>
      </c>
      <c r="B91" s="37">
        <v>42225.041666666664</v>
      </c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173"/>
      <c r="V91" s="36"/>
      <c r="W91" s="36">
        <v>7</v>
      </c>
      <c r="X91" s="172">
        <f>5-WEEKDAY(Y91,2)</f>
        <v>-2</v>
      </c>
      <c r="Y91" s="37">
        <f>B91+(1+INT((B$1-B91)/W91))*W91</f>
        <v>42428.041666666664</v>
      </c>
      <c r="AA91" s="1" t="s">
        <v>288</v>
      </c>
      <c r="AB91" s="1" t="s">
        <v>289</v>
      </c>
      <c r="AC91" s="1" t="s">
        <v>290</v>
      </c>
    </row>
    <row r="92" spans="1:29" ht="12.75">
      <c r="A92" s="167">
        <v>92</v>
      </c>
      <c r="B92" s="37">
        <v>42225.041666666664</v>
      </c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173"/>
      <c r="V92" s="36"/>
      <c r="W92" s="36">
        <v>7</v>
      </c>
      <c r="X92" s="172">
        <f>5-WEEKDAY(Y92,2)</f>
        <v>-2</v>
      </c>
      <c r="Y92" s="37">
        <f>B92+(1+INT((B$1-B92)/W92))*W92</f>
        <v>42428.041666666664</v>
      </c>
      <c r="AB92" s="1" t="s">
        <v>291</v>
      </c>
      <c r="AC92" s="1" t="s">
        <v>292</v>
      </c>
    </row>
    <row r="93" spans="1:29" ht="12.75">
      <c r="A93" s="167">
        <v>93</v>
      </c>
      <c r="B93" s="37">
        <v>42225.041666666664</v>
      </c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173"/>
      <c r="V93" s="36"/>
      <c r="W93" s="36">
        <v>7</v>
      </c>
      <c r="X93" s="172">
        <f>5-WEEKDAY(Y93,2)</f>
        <v>-2</v>
      </c>
      <c r="Y93" s="37">
        <f>B93+(1+INT((B$1-B93)/W93))*W93</f>
        <v>42428.041666666664</v>
      </c>
      <c r="AB93" s="1" t="s">
        <v>291</v>
      </c>
      <c r="AC93" s="1" t="s">
        <v>293</v>
      </c>
    </row>
    <row r="94" spans="1:29" ht="12.75">
      <c r="A94" s="167">
        <v>94</v>
      </c>
      <c r="B94" s="37">
        <v>42225.041666666664</v>
      </c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173"/>
      <c r="V94" s="36"/>
      <c r="W94" s="36">
        <v>7</v>
      </c>
      <c r="X94" s="172">
        <f>5-WEEKDAY(Y94,2)</f>
        <v>-2</v>
      </c>
      <c r="Y94" s="37">
        <f>B94+(1+INT((B$1-B94)/W94))*W94</f>
        <v>42428.041666666664</v>
      </c>
      <c r="AB94" s="1" t="s">
        <v>291</v>
      </c>
      <c r="AC94" s="1" t="s">
        <v>294</v>
      </c>
    </row>
    <row r="95" spans="1:29" ht="12.75">
      <c r="A95" s="167">
        <v>95</v>
      </c>
      <c r="B95" s="37">
        <v>42225.041666666664</v>
      </c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173"/>
      <c r="V95" s="36"/>
      <c r="W95" s="36">
        <v>7</v>
      </c>
      <c r="X95" s="172">
        <f>5-WEEKDAY(Y95,2)</f>
        <v>-2</v>
      </c>
      <c r="Y95" s="37">
        <f>B95+(1+INT((B$1-B95)/W95))*W95</f>
        <v>42428.041666666664</v>
      </c>
      <c r="AB95" s="1" t="s">
        <v>291</v>
      </c>
      <c r="AC95" s="1" t="s">
        <v>228</v>
      </c>
    </row>
    <row r="96" spans="1:25" ht="12.75">
      <c r="A96" s="167">
        <v>96</v>
      </c>
      <c r="Y96" s="1"/>
    </row>
    <row r="97" spans="1:29" ht="12.75">
      <c r="A97" s="167">
        <v>97</v>
      </c>
      <c r="U97" s="1" t="s">
        <v>295</v>
      </c>
      <c r="Y97" s="1"/>
      <c r="AB97" s="179"/>
      <c r="AC97" s="52"/>
    </row>
    <row r="98" ht="12.75">
      <c r="A98" s="167">
        <v>98</v>
      </c>
    </row>
    <row r="99" spans="1:31" ht="12.75">
      <c r="A99" s="167">
        <v>99</v>
      </c>
      <c r="B99" s="37">
        <v>42259</v>
      </c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173"/>
      <c r="V99" s="36"/>
      <c r="W99" s="36">
        <v>30.4375</v>
      </c>
      <c r="X99" s="172">
        <f>5-WEEKDAY(Y99,2)</f>
        <v>-1</v>
      </c>
      <c r="Y99" s="37">
        <f>B99+(1+INT((B$1-B99)/W99))*W99</f>
        <v>42441.625</v>
      </c>
      <c r="Z99" s="36"/>
      <c r="AA99" s="173"/>
      <c r="AB99" s="173"/>
      <c r="AC99" s="36" t="s">
        <v>296</v>
      </c>
      <c r="AD99" s="173"/>
      <c r="AE99" s="173"/>
    </row>
    <row r="100" spans="1:31" ht="12.75">
      <c r="A100" s="167">
        <v>100</v>
      </c>
      <c r="B100" s="37">
        <v>42240.04236111111</v>
      </c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173">
        <v>1</v>
      </c>
      <c r="V100" s="36"/>
      <c r="W100" s="36">
        <v>14</v>
      </c>
      <c r="X100" s="172">
        <f>5-WEEKDAY(Y100,2)</f>
        <v>4</v>
      </c>
      <c r="Y100" s="37">
        <f>B100+(1+INT((B$1-B100)/W100))*W100</f>
        <v>42436.04236111111</v>
      </c>
      <c r="Z100" s="36"/>
      <c r="AA100" s="173" t="s">
        <v>187</v>
      </c>
      <c r="AB100" s="173"/>
      <c r="AC100" s="36" t="s">
        <v>297</v>
      </c>
      <c r="AD100" s="173">
        <v>3</v>
      </c>
      <c r="AE100" s="173" t="s">
        <v>168</v>
      </c>
    </row>
    <row r="101" spans="1:31" ht="12.75">
      <c r="A101" s="167">
        <v>101</v>
      </c>
      <c r="B101" s="37">
        <v>42240.04236111111</v>
      </c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173">
        <v>1</v>
      </c>
      <c r="V101" s="36"/>
      <c r="W101" s="36">
        <v>7</v>
      </c>
      <c r="X101" s="172">
        <f>5-WEEKDAY(Y101,2)</f>
        <v>4</v>
      </c>
      <c r="Y101" s="37">
        <f>B101+(1+INT((B$1-B101)/W101))*W101</f>
        <v>42429.04236111111</v>
      </c>
      <c r="Z101" s="36"/>
      <c r="AA101" s="173" t="s">
        <v>187</v>
      </c>
      <c r="AB101" s="173"/>
      <c r="AC101" s="36" t="s">
        <v>298</v>
      </c>
      <c r="AD101" s="173">
        <v>1</v>
      </c>
      <c r="AE101" s="167" t="s">
        <v>168</v>
      </c>
    </row>
    <row r="102" spans="1:31" ht="12.75">
      <c r="A102" s="167">
        <v>102</v>
      </c>
      <c r="B102" s="37">
        <v>42233.04305555555</v>
      </c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173">
        <v>2</v>
      </c>
      <c r="V102" s="36"/>
      <c r="W102" s="36">
        <v>7</v>
      </c>
      <c r="X102" s="172">
        <f>5-WEEKDAY(Y102,2)</f>
        <v>4</v>
      </c>
      <c r="Y102" s="37">
        <f>B102+(1+INT((B$1-B102)/W102))*W102</f>
        <v>42429.04305555555</v>
      </c>
      <c r="Z102" s="36"/>
      <c r="AA102" s="173" t="s">
        <v>187</v>
      </c>
      <c r="AB102" s="173"/>
      <c r="AC102" s="36" t="s">
        <v>299</v>
      </c>
      <c r="AD102" s="173">
        <v>1</v>
      </c>
      <c r="AE102" s="167" t="s">
        <v>300</v>
      </c>
    </row>
    <row r="103" spans="1:31" ht="12.75">
      <c r="A103" s="167">
        <v>103</v>
      </c>
      <c r="B103" s="37">
        <v>42226.04305555555</v>
      </c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173">
        <v>2</v>
      </c>
      <c r="V103" s="36"/>
      <c r="W103" s="36">
        <v>7</v>
      </c>
      <c r="X103" s="172">
        <f>5-WEEKDAY(Y103,2)</f>
        <v>4</v>
      </c>
      <c r="Y103" s="37">
        <f>B103+(1+INT((B$1-B103)/W103))*W103</f>
        <v>42429.04305555555</v>
      </c>
      <c r="AA103" s="173" t="s">
        <v>187</v>
      </c>
      <c r="AB103" s="173"/>
      <c r="AC103" s="36" t="s">
        <v>192</v>
      </c>
      <c r="AD103" s="173">
        <v>3</v>
      </c>
      <c r="AE103" s="167" t="s">
        <v>301</v>
      </c>
    </row>
    <row r="104" spans="1:31" ht="12.75">
      <c r="A104" s="167">
        <v>104</v>
      </c>
      <c r="B104" s="37">
        <v>42325.083333333336</v>
      </c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173"/>
      <c r="V104" s="36"/>
      <c r="W104" s="36">
        <v>14</v>
      </c>
      <c r="X104" s="172">
        <f>5-WEEKDAY(Y104,2)</f>
        <v>3</v>
      </c>
      <c r="Y104" s="37">
        <f>B104+(1+INT((B$1-B104)/W104))*W104</f>
        <v>42437.083333333336</v>
      </c>
      <c r="Z104" s="36"/>
      <c r="AA104" s="173" t="s">
        <v>302</v>
      </c>
      <c r="AB104" s="173"/>
      <c r="AC104" s="36" t="s">
        <v>250</v>
      </c>
      <c r="AD104" s="173">
        <v>500</v>
      </c>
      <c r="AE104" s="167" t="s">
        <v>303</v>
      </c>
    </row>
    <row r="105" spans="1:31" ht="12.75">
      <c r="A105" s="167">
        <v>105</v>
      </c>
      <c r="B105" s="37">
        <v>42332.083333333336</v>
      </c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173"/>
      <c r="V105" s="36"/>
      <c r="W105" s="36">
        <v>7</v>
      </c>
      <c r="X105" s="172">
        <f>5-WEEKDAY(Y105,2)</f>
        <v>3</v>
      </c>
      <c r="Y105" s="37">
        <f>B105+(1+INT((B$1-B105)/W105))*W105</f>
        <v>42430.083333333336</v>
      </c>
      <c r="Z105" s="36"/>
      <c r="AA105" s="173" t="s">
        <v>302</v>
      </c>
      <c r="AB105" s="173"/>
      <c r="AC105" s="36" t="s">
        <v>252</v>
      </c>
      <c r="AD105" s="173">
        <v>200</v>
      </c>
      <c r="AE105" s="167" t="s">
        <v>303</v>
      </c>
    </row>
    <row r="106" spans="1:31" ht="12.75">
      <c r="A106" s="167">
        <v>106</v>
      </c>
      <c r="B106" s="37">
        <v>42228.125</v>
      </c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173"/>
      <c r="V106" s="36"/>
      <c r="W106" s="36">
        <v>7</v>
      </c>
      <c r="X106" s="172">
        <f>5-WEEKDAY(Y106,2)</f>
        <v>2</v>
      </c>
      <c r="Y106" s="37">
        <f>B106+(1+INT((B$1-B106)/W106))*W106</f>
        <v>42431.125</v>
      </c>
      <c r="AA106" s="167" t="s">
        <v>184</v>
      </c>
      <c r="AB106" s="167"/>
      <c r="AC106" s="1" t="s">
        <v>211</v>
      </c>
      <c r="AD106" s="167">
        <v>400</v>
      </c>
      <c r="AE106" s="167" t="s">
        <v>303</v>
      </c>
    </row>
    <row r="107" spans="1:31" ht="12.75">
      <c r="A107" s="167">
        <v>107</v>
      </c>
      <c r="B107" s="37">
        <v>42228.125</v>
      </c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173"/>
      <c r="V107" s="36"/>
      <c r="W107" s="36">
        <v>7</v>
      </c>
      <c r="X107" s="172">
        <f>5-WEEKDAY(Y107,2)</f>
        <v>2</v>
      </c>
      <c r="Y107" s="37">
        <f>B107+(1+INT((B$1-B107)/W107))*W107</f>
        <v>42431.125</v>
      </c>
      <c r="AA107" s="167" t="s">
        <v>184</v>
      </c>
      <c r="AB107" s="167"/>
      <c r="AC107" s="36" t="s">
        <v>207</v>
      </c>
      <c r="AD107" s="173">
        <v>300</v>
      </c>
      <c r="AE107" s="167" t="s">
        <v>303</v>
      </c>
    </row>
    <row r="108" spans="1:31" ht="12.75">
      <c r="A108" s="167">
        <v>108</v>
      </c>
      <c r="B108" s="37">
        <v>42222.041666666664</v>
      </c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173"/>
      <c r="V108" s="36"/>
      <c r="W108" s="36">
        <v>7</v>
      </c>
      <c r="X108" s="172">
        <f>5-WEEKDAY(Y108,2)</f>
        <v>1</v>
      </c>
      <c r="Y108" s="37">
        <f>B108+(1+INT((B$1-B108)/W108))*W108</f>
        <v>42432.041666666664</v>
      </c>
      <c r="AA108" s="173" t="s">
        <v>187</v>
      </c>
      <c r="AB108" s="173"/>
      <c r="AC108" s="1" t="s">
        <v>259</v>
      </c>
      <c r="AD108" s="167">
        <v>3</v>
      </c>
      <c r="AE108" s="167" t="s">
        <v>304</v>
      </c>
    </row>
    <row r="109" spans="1:31" ht="12.75">
      <c r="A109" s="167">
        <v>109</v>
      </c>
      <c r="B109" s="37">
        <v>42236.041666666664</v>
      </c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173"/>
      <c r="V109" s="36"/>
      <c r="W109" s="36">
        <v>1</v>
      </c>
      <c r="X109" s="172">
        <f>5-WEEKDAY(Y109,2)</f>
        <v>0</v>
      </c>
      <c r="Y109" s="37">
        <f>B109+(1+INT((B$1-B109)/W109))*W109</f>
        <v>42426.041666666664</v>
      </c>
      <c r="AA109" s="173" t="s">
        <v>187</v>
      </c>
      <c r="AB109" s="173"/>
      <c r="AC109" s="1" t="s">
        <v>305</v>
      </c>
      <c r="AD109" s="167">
        <v>2</v>
      </c>
      <c r="AE109" s="167" t="s">
        <v>306</v>
      </c>
    </row>
    <row r="110" spans="1:31" ht="12.75">
      <c r="A110" s="167">
        <v>110</v>
      </c>
      <c r="B110" s="37">
        <v>42243.041666666664</v>
      </c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173"/>
      <c r="V110" s="36"/>
      <c r="W110" s="36">
        <v>7</v>
      </c>
      <c r="X110" s="172">
        <f>5-WEEKDAY(Y110,2)</f>
        <v>1</v>
      </c>
      <c r="Y110" s="37">
        <f>B110+(1+INT((B$1-B110)/W110))*W110</f>
        <v>42432.041666666664</v>
      </c>
      <c r="AA110" s="173" t="s">
        <v>187</v>
      </c>
      <c r="AB110" s="173"/>
      <c r="AC110" s="1" t="s">
        <v>307</v>
      </c>
      <c r="AD110" s="167">
        <v>2</v>
      </c>
      <c r="AE110" s="167" t="s">
        <v>308</v>
      </c>
    </row>
    <row r="111" spans="1:31" ht="12.75">
      <c r="A111" s="167">
        <v>111</v>
      </c>
      <c r="B111" s="2">
        <v>42320</v>
      </c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167"/>
      <c r="V111" s="1">
        <v>37</v>
      </c>
      <c r="X111" s="172">
        <f>5-WEEKDAY(Y111,2)</f>
        <v>-1</v>
      </c>
      <c r="Y111" s="2">
        <f>B111+V111</f>
        <v>42357</v>
      </c>
      <c r="AA111" s="167"/>
      <c r="AB111" s="167"/>
      <c r="AC111" s="1" t="s">
        <v>185</v>
      </c>
      <c r="AD111" s="167"/>
      <c r="AE111" s="167"/>
    </row>
    <row r="112" spans="1:31" ht="12.75">
      <c r="A112" s="167">
        <v>112</v>
      </c>
      <c r="B112" s="37">
        <v>42269</v>
      </c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173"/>
      <c r="V112" s="36"/>
      <c r="W112" s="36">
        <v>30.4375</v>
      </c>
      <c r="X112" s="172">
        <f>5-WEEKDAY(Y112,2)</f>
        <v>3</v>
      </c>
      <c r="Y112" s="37">
        <f>B112+(1+INT((B$1-B112)/W112))*W112</f>
        <v>42451.625</v>
      </c>
      <c r="Z112" s="36"/>
      <c r="AA112" s="173"/>
      <c r="AB112" s="173"/>
      <c r="AC112" s="36" t="s">
        <v>309</v>
      </c>
      <c r="AD112" s="173"/>
      <c r="AE112" s="167"/>
    </row>
    <row r="113" ht="12.75">
      <c r="A113" s="167">
        <v>113</v>
      </c>
    </row>
    <row r="114" ht="12.75">
      <c r="A114" s="167">
        <v>114</v>
      </c>
    </row>
    <row r="115" ht="12.75">
      <c r="A115" s="167">
        <v>115</v>
      </c>
    </row>
    <row r="116" ht="12.75">
      <c r="A116" s="167">
        <v>116</v>
      </c>
    </row>
    <row r="117" spans="1:24" ht="12.75">
      <c r="A117" s="167">
        <v>117</v>
      </c>
      <c r="W117" s="1">
        <v>1</v>
      </c>
      <c r="X117" s="1" t="s">
        <v>310</v>
      </c>
    </row>
    <row r="118" spans="1:24" ht="12.75">
      <c r="A118" s="167">
        <v>118</v>
      </c>
      <c r="W118" s="1">
        <v>2</v>
      </c>
      <c r="X118" s="1" t="s">
        <v>311</v>
      </c>
    </row>
    <row r="119" spans="1:24" ht="12.75">
      <c r="A119" s="167">
        <v>119</v>
      </c>
      <c r="W119" s="1">
        <v>3</v>
      </c>
      <c r="X119" s="1" t="s">
        <v>312</v>
      </c>
    </row>
    <row r="120" spans="1:22" ht="12.75">
      <c r="A120" s="167">
        <v>120</v>
      </c>
      <c r="V120" s="1" t="s">
        <v>313</v>
      </c>
    </row>
    <row r="121" ht="12.75">
      <c r="A121" s="167">
        <v>121</v>
      </c>
    </row>
    <row r="122" spans="1:24" ht="12.75">
      <c r="A122" s="167">
        <v>122</v>
      </c>
      <c r="W122" s="1">
        <v>4</v>
      </c>
      <c r="X122" s="1" t="s">
        <v>314</v>
      </c>
    </row>
    <row r="123" spans="1:24" ht="12.75">
      <c r="A123" s="167">
        <v>123</v>
      </c>
      <c r="W123" s="1">
        <v>5</v>
      </c>
      <c r="X123" s="1" t="s">
        <v>315</v>
      </c>
    </row>
    <row r="124" spans="1:25" ht="12.75">
      <c r="A124" s="167">
        <v>124</v>
      </c>
      <c r="Y124" s="1" t="s">
        <v>316</v>
      </c>
    </row>
    <row r="125" ht="12.75">
      <c r="A125" s="167">
        <v>125</v>
      </c>
    </row>
    <row r="126" spans="1:24" ht="12.75">
      <c r="A126" s="167">
        <v>126</v>
      </c>
      <c r="W126" s="1">
        <v>6</v>
      </c>
      <c r="X126" s="1" t="s">
        <v>317</v>
      </c>
    </row>
  </sheetData>
  <sheetProtection selectLockedCells="1" selectUnlockedCells="1"/>
  <printOptions gridLines="1"/>
  <pageMargins left="0.7875" right="0.7875" top="1.025" bottom="1.025" header="0.7875" footer="0.7875"/>
  <pageSetup fitToHeight="1" fitToWidth="1" horizontalDpi="300" verticalDpi="300"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120" zoomScaleNormal="120" workbookViewId="0" topLeftCell="A1">
      <selection activeCell="E5" sqref="E5"/>
    </sheetView>
  </sheetViews>
  <sheetFormatPr defaultColWidth="12.57421875" defaultRowHeight="12.75"/>
  <cols>
    <col min="1" max="16384" width="11.57421875" style="1" customWidth="1"/>
  </cols>
  <sheetData/>
  <sheetProtection selectLockedCells="1" selectUnlockedCells="1"/>
  <printOptions gridLines="1"/>
  <pageMargins left="0.7875" right="0.7875" top="1.025" bottom="1.025" header="0.7875" footer="0.7875"/>
  <pageSetup fitToHeight="1" fitToWidth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2658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 walker</dc:creator>
  <cp:keywords/>
  <dc:description/>
  <cp:lastModifiedBy>Willim Walker</cp:lastModifiedBy>
  <cp:lastPrinted>2015-12-12T02:54:48Z</cp:lastPrinted>
  <dcterms:created xsi:type="dcterms:W3CDTF">2015-11-27T04:28:48Z</dcterms:created>
  <dcterms:modified xsi:type="dcterms:W3CDTF">2016-02-25T03:03:13Z</dcterms:modified>
  <cp:category/>
  <cp:version/>
  <cp:contentType/>
  <cp:contentStatus/>
  <cp:revision>159</cp:revision>
</cp:coreProperties>
</file>